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1640" tabRatio="803" activeTab="0"/>
  </bookViews>
  <sheets>
    <sheet name="Ripetibilità e LOD" sheetId="1" r:id="rId1"/>
    <sheet name="Lack of fit NO, SO2, O3" sheetId="2" r:id="rId2"/>
    <sheet name="Lack of fit CO" sheetId="3" r:id="rId3"/>
    <sheet name="zero span" sheetId="4" r:id="rId4"/>
    <sheet name="zero span CO" sheetId="5" r:id="rId5"/>
    <sheet name="efficienza convertitore" sheetId="6" r:id="rId6"/>
  </sheets>
  <definedNames>
    <definedName name="_xlnm.Print_Area" localSheetId="2">'Lack of fit CO'!$A$1:$N$48</definedName>
    <definedName name="_xlnm.Print_Area" localSheetId="1">'Lack of fit NO, SO2, O3'!$A$1:$N$48</definedName>
  </definedNames>
  <calcPr fullCalcOnLoad="1"/>
</workbook>
</file>

<file path=xl/sharedStrings.xml><?xml version="1.0" encoding="utf-8"?>
<sst xmlns="http://schemas.openxmlformats.org/spreadsheetml/2006/main" count="307" uniqueCount="131">
  <si>
    <t>Lack of fit</t>
  </si>
  <si>
    <t>intercetta</t>
  </si>
  <si>
    <t>pendenza</t>
  </si>
  <si>
    <t>O3</t>
  </si>
  <si>
    <t>NO</t>
  </si>
  <si>
    <t>misura n.1</t>
  </si>
  <si>
    <t>misura n.2</t>
  </si>
  <si>
    <t>misura n.3</t>
  </si>
  <si>
    <t>misura n.4</t>
  </si>
  <si>
    <t>misura n.5</t>
  </si>
  <si>
    <t>Media</t>
  </si>
  <si>
    <r>
      <t>stima (x</t>
    </r>
    <r>
      <rPr>
        <b/>
        <vertAlign val="subscript"/>
        <sz val="10"/>
        <color indexed="57"/>
        <rFont val="Arial"/>
        <family val="2"/>
      </rPr>
      <t>i</t>
    </r>
    <r>
      <rPr>
        <b/>
        <sz val="10"/>
        <color indexed="57"/>
        <rFont val="Arial"/>
        <family val="2"/>
      </rPr>
      <t>;y;x)</t>
    </r>
  </si>
  <si>
    <t>Differenza</t>
  </si>
  <si>
    <t>teorico</t>
  </si>
  <si>
    <t>differenza % dal teorico</t>
  </si>
  <si>
    <t>prima installazione e dopo riparazione</t>
  </si>
  <si>
    <t>successiva</t>
  </si>
  <si>
    <t>Istruzione Operativa</t>
  </si>
  <si>
    <t>Controlli di QA/QC per analizzatori di inquinanti gassosi</t>
  </si>
  <si>
    <t>Procedure QA/QC
RRQA
GdL3bis</t>
  </si>
  <si>
    <t>Test lack of fit: verifica linearità</t>
  </si>
  <si>
    <t>ESITO</t>
  </si>
  <si>
    <t>Valori misurati (nmol/mol)</t>
  </si>
  <si>
    <t>verifica successiva</t>
  </si>
  <si>
    <t>Istruzioni:</t>
  </si>
  <si>
    <t>Lack of fit CO</t>
  </si>
  <si>
    <r>
      <t>Valori misurati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mol/mol)</t>
    </r>
  </si>
  <si>
    <t>Test: verifica ripetibilità</t>
  </si>
  <si>
    <r>
      <t>scarto tipo di ripetibilità allo zero (s</t>
    </r>
    <r>
      <rPr>
        <b/>
        <vertAlign val="subscript"/>
        <sz val="11"/>
        <color indexed="8"/>
        <rFont val="Arial"/>
        <family val="2"/>
      </rPr>
      <t>r,z</t>
    </r>
    <r>
      <rPr>
        <b/>
        <sz val="11"/>
        <color indexed="8"/>
        <rFont val="Arial"/>
        <family val="2"/>
      </rPr>
      <t>)</t>
    </r>
  </si>
  <si>
    <r>
      <t>scarto tipo di ripetibilità alla concentrazione di span (s</t>
    </r>
    <r>
      <rPr>
        <b/>
        <vertAlign val="subscript"/>
        <sz val="11"/>
        <color indexed="8"/>
        <rFont val="Arial"/>
        <family val="2"/>
      </rPr>
      <t>r,s</t>
    </r>
    <r>
      <rPr>
        <b/>
        <sz val="11"/>
        <color indexed="8"/>
        <rFont val="Arial"/>
        <family val="2"/>
      </rPr>
      <t>)</t>
    </r>
  </si>
  <si>
    <t>misura n.6</t>
  </si>
  <si>
    <t>misura n.7</t>
  </si>
  <si>
    <t>misura n.8</t>
  </si>
  <si>
    <t>misura n.9</t>
  </si>
  <si>
    <t>misura n.10</t>
  </si>
  <si>
    <t>MEDIA</t>
  </si>
  <si>
    <t>SCARTO TIPO</t>
  </si>
  <si>
    <t>PARAMETRO</t>
  </si>
  <si>
    <t>SO2</t>
  </si>
  <si>
    <t>CO</t>
  </si>
  <si>
    <t>CV%</t>
  </si>
  <si>
    <t>so2</t>
  </si>
  <si>
    <t>LOD per NO, O3 e SO2</t>
  </si>
  <si>
    <t>LOD per CO</t>
  </si>
  <si>
    <t>Istruzione operativa: IO.3.bis.2</t>
  </si>
  <si>
    <t>Mod. IO.3bis.2.01</t>
  </si>
  <si>
    <t>Istruzione operativa: IO.3bis.2</t>
  </si>
  <si>
    <t>Mod. IO.3bis.2.02</t>
  </si>
  <si>
    <t>Istruzione operativa: IO.3bis.02</t>
  </si>
  <si>
    <t>Mod. IO.3bis.2.03</t>
  </si>
  <si>
    <t>coefficiente angolare</t>
  </si>
  <si>
    <t>installazione</t>
  </si>
  <si>
    <t>Data</t>
  </si>
  <si>
    <t>giorno 1</t>
  </si>
  <si>
    <t>giorno 2</t>
  </si>
  <si>
    <t>giorno 3</t>
  </si>
  <si>
    <t>giorno 4</t>
  </si>
  <si>
    <t>giorno 5</t>
  </si>
  <si>
    <t>giorno 6</t>
  </si>
  <si>
    <t>giorno 7</t>
  </si>
  <si>
    <t>giorno 8</t>
  </si>
  <si>
    <t>giorno 9</t>
  </si>
  <si>
    <t>giorno 10</t>
  </si>
  <si>
    <t>giorno 11</t>
  </si>
  <si>
    <t>giorno 12</t>
  </si>
  <si>
    <t>giorno 13</t>
  </si>
  <si>
    <t>giorno 14</t>
  </si>
  <si>
    <t>giorno 15</t>
  </si>
  <si>
    <t>giorno 16</t>
  </si>
  <si>
    <t>giorno 17</t>
  </si>
  <si>
    <t>giorno 18</t>
  </si>
  <si>
    <t>giorno 19</t>
  </si>
  <si>
    <t>giorno 20</t>
  </si>
  <si>
    <t>giorno 21</t>
  </si>
  <si>
    <t>giorno 22</t>
  </si>
  <si>
    <t>giorno 23</t>
  </si>
  <si>
    <t>giorno 24</t>
  </si>
  <si>
    <t>giorno 25</t>
  </si>
  <si>
    <t>giorno 26</t>
  </si>
  <si>
    <t>giorno 27</t>
  </si>
  <si>
    <t>giorno 28</t>
  </si>
  <si>
    <t>giorno 29</t>
  </si>
  <si>
    <t>giorno 30</t>
  </si>
  <si>
    <t>giorno 31</t>
  </si>
  <si>
    <t>MESE</t>
  </si>
  <si>
    <r>
      <t>D</t>
    </r>
    <r>
      <rPr>
        <i/>
        <sz val="12"/>
        <color indexed="8"/>
        <rFont val="Times New Roman"/>
        <family val="1"/>
      </rPr>
      <t>X</t>
    </r>
    <r>
      <rPr>
        <i/>
        <vertAlign val="subscript"/>
        <sz val="12"/>
        <color indexed="8"/>
        <rFont val="Times New Roman"/>
        <family val="1"/>
      </rPr>
      <t>z</t>
    </r>
    <r>
      <rPr>
        <sz val="12"/>
        <color indexed="8"/>
        <rFont val="Times New Roman"/>
        <family val="1"/>
      </rPr>
      <t xml:space="preserve"> </t>
    </r>
  </si>
  <si>
    <r>
      <t>D</t>
    </r>
    <r>
      <rPr>
        <i/>
        <sz val="12"/>
        <color indexed="8"/>
        <rFont val="Times New Roman"/>
        <family val="1"/>
      </rPr>
      <t>Xs</t>
    </r>
    <r>
      <rPr>
        <sz val="12"/>
        <color indexed="8"/>
        <rFont val="Times New Roman"/>
        <family val="1"/>
      </rPr>
      <t xml:space="preserve"> </t>
    </r>
  </si>
  <si>
    <t>lettura controllo allo zero</t>
  </si>
  <si>
    <t>lettura controllo allo span</t>
  </si>
  <si>
    <t>Test: verifica zero span</t>
  </si>
  <si>
    <t>Mod. IO.3bis.2.04</t>
  </si>
  <si>
    <t>Esito</t>
  </si>
  <si>
    <t>Esito span</t>
  </si>
  <si>
    <t>Pag. 1 DI 1</t>
  </si>
  <si>
    <t>Test: verifica zero span CO</t>
  </si>
  <si>
    <t>primo valore di span assegnato dopo la taratura dell'analizzatore</t>
  </si>
  <si>
    <t>Mod. IO.3bis.2.05</t>
  </si>
  <si>
    <t>Mod. IO.3bis.2.06</t>
  </si>
  <si>
    <t>Test: efficienza convertitore NOx</t>
  </si>
  <si>
    <t>NOx</t>
  </si>
  <si>
    <t>concentrazione 50% NO</t>
  </si>
  <si>
    <t>misura 1</t>
  </si>
  <si>
    <t>misura 2</t>
  </si>
  <si>
    <t>misura 3</t>
  </si>
  <si>
    <t>misura 4</t>
  </si>
  <si>
    <t>FASE1</t>
  </si>
  <si>
    <t>FASE 2</t>
  </si>
  <si>
    <r>
      <t>concentrazione 50% NO</t>
    </r>
    <r>
      <rPr>
        <vertAlign val="subscript"/>
        <sz val="10"/>
        <rFont val="Arial"/>
        <family val="2"/>
      </rPr>
      <t>2</t>
    </r>
  </si>
  <si>
    <t>FASE 3</t>
  </si>
  <si>
    <t>FASE 4</t>
  </si>
  <si>
    <t>FASE 5</t>
  </si>
  <si>
    <r>
      <t>E</t>
    </r>
    <r>
      <rPr>
        <vertAlign val="subscript"/>
        <sz val="10"/>
        <rFont val="Arial"/>
        <family val="2"/>
      </rPr>
      <t>conv</t>
    </r>
    <r>
      <rPr>
        <sz val="10"/>
        <rFont val="Arial"/>
        <family val="0"/>
      </rPr>
      <t xml:space="preserve"> 50%</t>
    </r>
  </si>
  <si>
    <r>
      <t>concentrazione 95% NO</t>
    </r>
    <r>
      <rPr>
        <vertAlign val="subscript"/>
        <sz val="10"/>
        <rFont val="Arial"/>
        <family val="2"/>
      </rPr>
      <t>2</t>
    </r>
  </si>
  <si>
    <r>
      <t>E</t>
    </r>
    <r>
      <rPr>
        <vertAlign val="subscript"/>
        <sz val="10"/>
        <rFont val="Arial"/>
        <family val="2"/>
      </rPr>
      <t>conv</t>
    </r>
    <r>
      <rPr>
        <sz val="10"/>
        <rFont val="Arial"/>
        <family val="0"/>
      </rPr>
      <t xml:space="preserve"> 95%</t>
    </r>
  </si>
  <si>
    <t>Istruzioni</t>
  </si>
  <si>
    <t>inserire nelle celle evidenziate in giallo i valori di NO e NOx misurati in ogni fase del test</t>
  </si>
  <si>
    <t>Accettabilità</t>
  </si>
  <si>
    <t>primo valore di zero assegnato dopo la taratura dell'analizzatore</t>
  </si>
  <si>
    <t>Data:</t>
  </si>
  <si>
    <t>Operatore:</t>
  </si>
  <si>
    <t>analizzatore:</t>
  </si>
  <si>
    <t>inserire nelle celle in giallo il codice dell'analizzatore e i valori misurati in nmol/mol; inserire nelle celle in verde i valori teorici delle concentrazioni immesse nell'analizzatore</t>
  </si>
  <si>
    <r>
      <t xml:space="preserve">inserire nelle celle in giallo il codice dell'analizzatore ed i valori misurati in </t>
    </r>
    <r>
      <rPr>
        <sz val="10"/>
        <rFont val="Symbol"/>
        <family val="1"/>
      </rPr>
      <t>m</t>
    </r>
    <r>
      <rPr>
        <sz val="10"/>
        <rFont val="Arial"/>
        <family val="2"/>
      </rPr>
      <t>mol/mol; inserire nelle celle in verde i valori teorici delle concentrazioni immesse nell'analizzatore</t>
    </r>
  </si>
  <si>
    <r>
      <t xml:space="preserve">inserire nelle celle verdi il mese di riferimento e il primo valore di span e di zero assegnati dopo l'ultima taratura; inserire nelle celle gialle il codice dell'analizzatore ed i valori delle letture in </t>
    </r>
    <r>
      <rPr>
        <sz val="10"/>
        <rFont val="Symbol"/>
        <family val="1"/>
      </rPr>
      <t>m</t>
    </r>
    <r>
      <rPr>
        <sz val="10"/>
        <rFont val="Arial"/>
        <family val="2"/>
      </rPr>
      <t>mol/mol</t>
    </r>
  </si>
  <si>
    <t>inserire nelle celle verdi il mese di riferimento e il primo valore di span e di zero assegnati dopo l'ultima taratura; inserire nelle celle gialle il codice dell'analizzatore ed i valori delle letture in nmol/mol</t>
  </si>
  <si>
    <r>
      <t xml:space="preserve">inserire nella cella verde il parametro in misura: NO, O3, SO2, CO; inserire nelle celle gialle i valori misurati in nmol/mol e in </t>
    </r>
    <r>
      <rPr>
        <sz val="10"/>
        <rFont val="Symbol"/>
        <family val="1"/>
      </rPr>
      <t>m</t>
    </r>
    <r>
      <rPr>
        <sz val="10"/>
        <rFont val="Arial"/>
        <family val="0"/>
      </rPr>
      <t>mol/mol solo per il CO; inserire nelle celle arancioni per il parametro di interesse il coefficiente angolare della retta di taratura calcolato nel test del lack of fit</t>
    </r>
  </si>
  <si>
    <t>Pag. 1 DI 2</t>
  </si>
  <si>
    <t>Pag. 2 DI 2</t>
  </si>
  <si>
    <t>Data emissione: 25/01/2018</t>
  </si>
  <si>
    <r>
      <t>Revisione:</t>
    </r>
    <r>
      <rPr>
        <b/>
        <sz val="10"/>
        <rFont val="Arial"/>
        <family val="2"/>
      </rPr>
      <t xml:space="preserve"> 00</t>
    </r>
  </si>
  <si>
    <r>
      <t>Revisione:</t>
    </r>
    <r>
      <rPr>
        <b/>
        <sz val="10"/>
        <rFont val="Dosis"/>
        <family val="3"/>
      </rPr>
      <t xml:space="preserve"> 00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</si>
</sst>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6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color indexed="57"/>
      <name val="Arial"/>
      <family val="2"/>
    </font>
    <font>
      <b/>
      <vertAlign val="subscript"/>
      <sz val="10"/>
      <color indexed="57"/>
      <name val="Arial"/>
      <family val="2"/>
    </font>
    <font>
      <b/>
      <sz val="11"/>
      <name val="Arial"/>
      <family val="2"/>
    </font>
    <font>
      <b/>
      <sz val="10"/>
      <name val="Symbol"/>
      <family val="1"/>
    </font>
    <font>
      <sz val="10"/>
      <name val="Symbol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9"/>
      <color indexed="17"/>
      <name val="Times New Roman"/>
      <family val="1"/>
    </font>
    <font>
      <i/>
      <sz val="12"/>
      <color indexed="8"/>
      <name val="Symbol"/>
      <family val="1"/>
    </font>
    <font>
      <vertAlign val="subscript"/>
      <sz val="10"/>
      <name val="Arial"/>
      <family val="2"/>
    </font>
    <font>
      <sz val="8"/>
      <name val="Arial"/>
      <family val="0"/>
    </font>
    <font>
      <sz val="18"/>
      <name val="Dosis"/>
      <family val="3"/>
    </font>
    <font>
      <b/>
      <sz val="12"/>
      <name val="Dosis"/>
      <family val="3"/>
    </font>
    <font>
      <b/>
      <sz val="10"/>
      <name val="Dosis"/>
      <family val="3"/>
    </font>
    <font>
      <b/>
      <sz val="9"/>
      <name val="Dosis"/>
      <family val="3"/>
    </font>
    <font>
      <b/>
      <sz val="11"/>
      <name val="Dosis"/>
      <family val="3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9" fontId="1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164" fontId="0" fillId="33" borderId="17" xfId="0" applyNumberFormat="1" applyFont="1" applyFill="1" applyBorder="1" applyAlignment="1" applyProtection="1">
      <alignment/>
      <protection locked="0"/>
    </xf>
    <xf numFmtId="164" fontId="0" fillId="33" borderId="18" xfId="0" applyNumberFormat="1" applyFont="1" applyFill="1" applyBorder="1" applyAlignment="1" applyProtection="1">
      <alignment/>
      <protection locked="0"/>
    </xf>
    <xf numFmtId="0" fontId="3" fillId="34" borderId="19" xfId="0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6" fillId="0" borderId="22" xfId="0" applyFont="1" applyFill="1" applyBorder="1" applyAlignment="1">
      <alignment/>
    </xf>
    <xf numFmtId="0" fontId="0" fillId="0" borderId="21" xfId="0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5" fillId="0" borderId="21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0" fillId="0" borderId="26" xfId="0" applyFont="1" applyBorder="1" applyAlignment="1">
      <alignment wrapText="1"/>
    </xf>
    <xf numFmtId="0" fontId="18" fillId="0" borderId="22" xfId="0" applyFont="1" applyBorder="1" applyAlignment="1">
      <alignment vertical="center"/>
    </xf>
    <xf numFmtId="0" fontId="15" fillId="0" borderId="22" xfId="0" applyFont="1" applyBorder="1" applyAlignment="1">
      <alignment/>
    </xf>
    <xf numFmtId="0" fontId="0" fillId="0" borderId="27" xfId="0" applyBorder="1" applyAlignment="1">
      <alignment/>
    </xf>
    <xf numFmtId="9" fontId="1" fillId="0" borderId="28" xfId="0" applyNumberFormat="1" applyFont="1" applyBorder="1" applyAlignment="1">
      <alignment/>
    </xf>
    <xf numFmtId="9" fontId="1" fillId="0" borderId="2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164" fontId="0" fillId="0" borderId="22" xfId="0" applyNumberFormat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22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34" borderId="16" xfId="0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5" borderId="16" xfId="0" applyFill="1" applyBorder="1" applyAlignment="1">
      <alignment/>
    </xf>
    <xf numFmtId="0" fontId="0" fillId="36" borderId="22" xfId="0" applyFill="1" applyBorder="1" applyAlignment="1" applyProtection="1">
      <alignment/>
      <protection locked="0"/>
    </xf>
    <xf numFmtId="0" fontId="17" fillId="0" borderId="33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/>
      <protection locked="0"/>
    </xf>
    <xf numFmtId="0" fontId="25" fillId="0" borderId="3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16" fillId="0" borderId="26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7" borderId="0" xfId="0" applyFont="1" applyFill="1" applyAlignment="1">
      <alignment horizontal="left" wrapText="1"/>
    </xf>
    <xf numFmtId="0" fontId="0" fillId="0" borderId="26" xfId="0" applyBorder="1" applyAlignment="1">
      <alignment horizontal="center"/>
    </xf>
    <xf numFmtId="0" fontId="16" fillId="0" borderId="31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37" borderId="33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horizontal="left" vertical="center" wrapText="1"/>
    </xf>
    <xf numFmtId="0" fontId="0" fillId="37" borderId="23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horizontal="left" vertical="center" wrapText="1"/>
    </xf>
    <xf numFmtId="0" fontId="0" fillId="37" borderId="25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>
      <alignment horizontal="center" wrapText="1"/>
    </xf>
    <xf numFmtId="0" fontId="0" fillId="37" borderId="34" xfId="0" applyFont="1" applyFill="1" applyBorder="1" applyAlignment="1">
      <alignment horizontal="center" wrapText="1"/>
    </xf>
    <xf numFmtId="0" fontId="0" fillId="37" borderId="23" xfId="0" applyFont="1" applyFill="1" applyBorder="1" applyAlignment="1">
      <alignment horizontal="center" wrapText="1"/>
    </xf>
    <xf numFmtId="0" fontId="0" fillId="37" borderId="30" xfId="0" applyFont="1" applyFill="1" applyBorder="1" applyAlignment="1">
      <alignment horizontal="center" wrapText="1"/>
    </xf>
    <xf numFmtId="0" fontId="0" fillId="37" borderId="0" xfId="0" applyFont="1" applyFill="1" applyBorder="1" applyAlignment="1">
      <alignment horizontal="center" wrapText="1"/>
    </xf>
    <xf numFmtId="0" fontId="0" fillId="37" borderId="24" xfId="0" applyFont="1" applyFill="1" applyBorder="1" applyAlignment="1">
      <alignment horizontal="center" wrapText="1"/>
    </xf>
    <xf numFmtId="0" fontId="0" fillId="37" borderId="35" xfId="0" applyFont="1" applyFill="1" applyBorder="1" applyAlignment="1">
      <alignment horizontal="center" wrapText="1"/>
    </xf>
    <xf numFmtId="0" fontId="0" fillId="37" borderId="36" xfId="0" applyFont="1" applyFill="1" applyBorder="1" applyAlignment="1">
      <alignment horizontal="center" wrapText="1"/>
    </xf>
    <xf numFmtId="0" fontId="0" fillId="37" borderId="25" xfId="0" applyFont="1" applyFill="1" applyBorder="1" applyAlignment="1">
      <alignment horizontal="center" wrapText="1"/>
    </xf>
    <xf numFmtId="0" fontId="0" fillId="37" borderId="21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0" fillId="34" borderId="15" xfId="0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Retta di taratura</a:t>
            </a:r>
          </a:p>
        </c:rich>
      </c:tx>
      <c:layout>
        <c:manualLayout>
          <c:xMode val="factor"/>
          <c:yMode val="factor"/>
          <c:x val="-0.004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75"/>
          <c:w val="0.65975"/>
          <c:h val="0.85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'Lack of fit NO, SO2, O3'!$B$19:$G$19</c:f>
              <c:numCache/>
            </c:numRef>
          </c:xVal>
          <c:yVal>
            <c:numRef>
              <c:f>'Lack of fit NO, SO2, O3'!$B$18:$G$18</c:f>
              <c:numCache/>
            </c:numRef>
          </c:yVal>
          <c:smooth val="0"/>
        </c:ser>
        <c:axId val="7563093"/>
        <c:axId val="958974"/>
      </c:scatterChart>
      <c:valAx>
        <c:axId val="756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teorica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8974"/>
        <c:crosses val="autoZero"/>
        <c:crossBetween val="midCat"/>
        <c:dispUnits/>
      </c:valAx>
      <c:valAx>
        <c:axId val="958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misurata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630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"/>
          <c:y val="0.42225"/>
          <c:w val="0.244"/>
          <c:h val="0.1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Retta di taratura successiva</a:t>
            </a:r>
          </a:p>
        </c:rich>
      </c:tx>
      <c:layout>
        <c:manualLayout>
          <c:xMode val="factor"/>
          <c:yMode val="factor"/>
          <c:x val="-0.004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25"/>
          <c:w val="0.65975"/>
          <c:h val="0.8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'Lack of fit NO, SO2, O3'!$B$38:$E$38</c:f>
              <c:numCache/>
            </c:numRef>
          </c:xVal>
          <c:yVal>
            <c:numRef>
              <c:f>'Lack of fit NO, SO2, O3'!$B$37:$E$37</c:f>
              <c:numCache/>
            </c:numRef>
          </c:yVal>
          <c:smooth val="0"/>
        </c:ser>
        <c:axId val="8630767"/>
        <c:axId val="10568040"/>
      </c:scatterChart>
      <c:valAx>
        <c:axId val="8630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teorica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68040"/>
        <c:crosses val="autoZero"/>
        <c:crossBetween val="midCat"/>
        <c:dispUnits/>
      </c:valAx>
      <c:valAx>
        <c:axId val="10568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misurata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307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"/>
          <c:y val="0.421"/>
          <c:w val="0.244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Retta di taratura</a:t>
            </a:r>
          </a:p>
        </c:rich>
      </c:tx>
      <c:layout>
        <c:manualLayout>
          <c:xMode val="factor"/>
          <c:yMode val="factor"/>
          <c:x val="-0.004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35"/>
          <c:w val="0.56375"/>
          <c:h val="0.8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'Lack of fit CO'!$B$19:$G$19</c:f>
              <c:numCache/>
            </c:numRef>
          </c:xVal>
          <c:yVal>
            <c:numRef>
              <c:f>'Lack of fit CO'!$B$18:$G$18</c:f>
              <c:numCache/>
            </c:numRef>
          </c:yVal>
          <c:smooth val="0"/>
        </c:ser>
        <c:axId val="28003497"/>
        <c:axId val="50704882"/>
      </c:scatterChart>
      <c:valAx>
        <c:axId val="28003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teorica</a:t>
                </a:r>
              </a:p>
            </c:rich>
          </c:tx>
          <c:layout>
            <c:manualLayout>
              <c:xMode val="factor"/>
              <c:yMode val="factor"/>
              <c:x val="0.009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704882"/>
        <c:crosses val="autoZero"/>
        <c:crossBetween val="midCat"/>
        <c:dispUnits/>
      </c:valAx>
      <c:valAx>
        <c:axId val="50704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misurata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034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"/>
          <c:y val="0.4225"/>
          <c:w val="0.244"/>
          <c:h val="0.1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Retta di taratura successiva</a:t>
            </a:r>
          </a:p>
        </c:rich>
      </c:tx>
      <c:layout>
        <c:manualLayout>
          <c:xMode val="factor"/>
          <c:yMode val="factor"/>
          <c:x val="-0.004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25"/>
          <c:w val="0.65975"/>
          <c:h val="0.8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'Lack of fit CO'!$B$38:$E$38</c:f>
              <c:numCache/>
            </c:numRef>
          </c:xVal>
          <c:yVal>
            <c:numRef>
              <c:f>'Lack of fit CO'!$B$37:$E$37</c:f>
              <c:numCache/>
            </c:numRef>
          </c:yVal>
          <c:smooth val="0"/>
        </c:ser>
        <c:axId val="53690755"/>
        <c:axId val="13454748"/>
      </c:scatterChart>
      <c:valAx>
        <c:axId val="53690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teorica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54748"/>
        <c:crosses val="autoZero"/>
        <c:crossBetween val="midCat"/>
        <c:dispUnits/>
      </c:valAx>
      <c:valAx>
        <c:axId val="13454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misurata</a:t>
                </a:r>
              </a:p>
            </c:rich>
          </c:tx>
          <c:layout>
            <c:manualLayout>
              <c:xMode val="factor"/>
              <c:yMode val="factor"/>
              <c:x val="0.01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07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"/>
          <c:y val="0.421"/>
          <c:w val="0.244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733425</xdr:colOff>
      <xdr:row>4</xdr:row>
      <xdr:rowOff>257175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2247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7</xdr:row>
      <xdr:rowOff>161925</xdr:rowOff>
    </xdr:from>
    <xdr:to>
      <xdr:col>12</xdr:col>
      <xdr:colOff>571500</xdr:colOff>
      <xdr:row>26</xdr:row>
      <xdr:rowOff>95250</xdr:rowOff>
    </xdr:to>
    <xdr:graphicFrame>
      <xdr:nvGraphicFramePr>
        <xdr:cNvPr id="1" name="Grafico 1"/>
        <xdr:cNvGraphicFramePr/>
      </xdr:nvGraphicFramePr>
      <xdr:xfrm>
        <a:off x="6657975" y="2362200"/>
        <a:ext cx="4924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733425</xdr:colOff>
      <xdr:row>4</xdr:row>
      <xdr:rowOff>257175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4775"/>
          <a:ext cx="2247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0</xdr:row>
      <xdr:rowOff>104775</xdr:rowOff>
    </xdr:from>
    <xdr:to>
      <xdr:col>8</xdr:col>
      <xdr:colOff>733425</xdr:colOff>
      <xdr:row>4</xdr:row>
      <xdr:rowOff>257175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4775"/>
          <a:ext cx="2247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27</xdr:row>
      <xdr:rowOff>123825</xdr:rowOff>
    </xdr:from>
    <xdr:to>
      <xdr:col>12</xdr:col>
      <xdr:colOff>561975</xdr:colOff>
      <xdr:row>46</xdr:row>
      <xdr:rowOff>66675</xdr:rowOff>
    </xdr:to>
    <xdr:graphicFrame>
      <xdr:nvGraphicFramePr>
        <xdr:cNvPr id="4" name="Grafico 1"/>
        <xdr:cNvGraphicFramePr/>
      </xdr:nvGraphicFramePr>
      <xdr:xfrm>
        <a:off x="6648450" y="5705475"/>
        <a:ext cx="492442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7</xdr:row>
      <xdr:rowOff>200025</xdr:rowOff>
    </xdr:from>
    <xdr:to>
      <xdr:col>12</xdr:col>
      <xdr:colOff>571500</xdr:colOff>
      <xdr:row>27</xdr:row>
      <xdr:rowOff>38100</xdr:rowOff>
    </xdr:to>
    <xdr:graphicFrame>
      <xdr:nvGraphicFramePr>
        <xdr:cNvPr id="1" name="Grafico 1"/>
        <xdr:cNvGraphicFramePr/>
      </xdr:nvGraphicFramePr>
      <xdr:xfrm>
        <a:off x="6657975" y="2400300"/>
        <a:ext cx="4924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733425</xdr:colOff>
      <xdr:row>4</xdr:row>
      <xdr:rowOff>257175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4775"/>
          <a:ext cx="2247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0</xdr:row>
      <xdr:rowOff>104775</xdr:rowOff>
    </xdr:from>
    <xdr:to>
      <xdr:col>8</xdr:col>
      <xdr:colOff>733425</xdr:colOff>
      <xdr:row>4</xdr:row>
      <xdr:rowOff>257175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4775"/>
          <a:ext cx="2247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27</xdr:row>
      <xdr:rowOff>123825</xdr:rowOff>
    </xdr:from>
    <xdr:to>
      <xdr:col>12</xdr:col>
      <xdr:colOff>561975</xdr:colOff>
      <xdr:row>46</xdr:row>
      <xdr:rowOff>66675</xdr:rowOff>
    </xdr:to>
    <xdr:graphicFrame>
      <xdr:nvGraphicFramePr>
        <xdr:cNvPr id="4" name="Grafico 1"/>
        <xdr:cNvGraphicFramePr/>
      </xdr:nvGraphicFramePr>
      <xdr:xfrm>
        <a:off x="6648450" y="5705475"/>
        <a:ext cx="492442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733425</xdr:colOff>
      <xdr:row>4</xdr:row>
      <xdr:rowOff>257175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2247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733425</xdr:colOff>
      <xdr:row>4</xdr:row>
      <xdr:rowOff>257175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2247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695325</xdr:colOff>
      <xdr:row>4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2247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40"/>
  <sheetViews>
    <sheetView tabSelected="1" zoomScalePageLayoutView="0" workbookViewId="0" topLeftCell="A1">
      <selection activeCell="E18" sqref="E18:F18"/>
    </sheetView>
  </sheetViews>
  <sheetFormatPr defaultColWidth="9.140625" defaultRowHeight="12.75"/>
  <cols>
    <col min="1" max="1" width="24.140625" style="0" customWidth="1"/>
    <col min="2" max="2" width="11.421875" style="0" customWidth="1"/>
    <col min="6" max="6" width="11.421875" style="0" customWidth="1"/>
    <col min="7" max="7" width="13.140625" style="0" customWidth="1"/>
  </cols>
  <sheetData>
    <row r="1" spans="1:7" ht="27" customHeight="1">
      <c r="A1" s="73"/>
      <c r="B1" s="74"/>
      <c r="C1" s="77" t="s">
        <v>19</v>
      </c>
      <c r="D1" s="78"/>
      <c r="E1" s="78"/>
      <c r="F1" s="132" t="s">
        <v>44</v>
      </c>
      <c r="G1" s="132"/>
    </row>
    <row r="2" spans="1:7" ht="27" customHeight="1">
      <c r="A2" s="75"/>
      <c r="B2" s="76"/>
      <c r="C2" s="78"/>
      <c r="D2" s="78"/>
      <c r="E2" s="78"/>
      <c r="F2" s="133" t="s">
        <v>45</v>
      </c>
      <c r="G2" s="133"/>
    </row>
    <row r="3" spans="1:7" ht="27" customHeight="1">
      <c r="A3" s="75"/>
      <c r="B3" s="76"/>
      <c r="C3" s="78"/>
      <c r="D3" s="78"/>
      <c r="E3" s="78"/>
      <c r="F3" s="133" t="s">
        <v>130</v>
      </c>
      <c r="G3" s="133"/>
    </row>
    <row r="4" spans="1:7" ht="27" customHeight="1">
      <c r="A4" s="75"/>
      <c r="B4" s="76"/>
      <c r="C4" s="81" t="s">
        <v>18</v>
      </c>
      <c r="D4" s="81"/>
      <c r="E4" s="81"/>
      <c r="F4" s="133" t="s">
        <v>128</v>
      </c>
      <c r="G4" s="133"/>
    </row>
    <row r="5" spans="1:7" ht="27" customHeight="1">
      <c r="A5" s="75"/>
      <c r="B5" s="76"/>
      <c r="C5" s="81"/>
      <c r="D5" s="81"/>
      <c r="E5" s="81"/>
      <c r="F5" s="132" t="s">
        <v>93</v>
      </c>
      <c r="G5" s="132"/>
    </row>
    <row r="6" spans="1:7" ht="15.75" thickBot="1">
      <c r="A6" s="84" t="s">
        <v>27</v>
      </c>
      <c r="B6" s="85"/>
      <c r="C6" s="85"/>
      <c r="D6" s="85"/>
      <c r="E6" s="85"/>
      <c r="F6" s="85"/>
      <c r="G6" s="85"/>
    </row>
    <row r="7" ht="12.75">
      <c r="A7" s="36" t="s">
        <v>120</v>
      </c>
    </row>
    <row r="8" ht="13.5" thickBot="1">
      <c r="A8" s="71"/>
    </row>
    <row r="9" ht="13.5" thickBot="1">
      <c r="A9" s="16" t="s">
        <v>37</v>
      </c>
    </row>
    <row r="10" spans="1:6" ht="61.5" customHeight="1" thickBot="1">
      <c r="A10" s="67" t="s">
        <v>41</v>
      </c>
      <c r="B10" s="86" t="s">
        <v>28</v>
      </c>
      <c r="C10" s="87"/>
      <c r="E10" s="86" t="s">
        <v>29</v>
      </c>
      <c r="F10" s="87"/>
    </row>
    <row r="11" spans="1:6" ht="12.75">
      <c r="A11" s="29" t="s">
        <v>5</v>
      </c>
      <c r="B11" s="88">
        <v>0.5</v>
      </c>
      <c r="C11" s="89"/>
      <c r="E11" s="88">
        <v>500</v>
      </c>
      <c r="F11" s="89"/>
    </row>
    <row r="12" spans="1:6" ht="12.75">
      <c r="A12" s="30" t="s">
        <v>6</v>
      </c>
      <c r="B12" s="82">
        <v>0.5</v>
      </c>
      <c r="C12" s="83"/>
      <c r="E12" s="82">
        <v>501</v>
      </c>
      <c r="F12" s="83"/>
    </row>
    <row r="13" spans="1:6" ht="12.75">
      <c r="A13" s="30" t="s">
        <v>7</v>
      </c>
      <c r="B13" s="82">
        <v>2</v>
      </c>
      <c r="C13" s="83"/>
      <c r="E13" s="82">
        <v>501</v>
      </c>
      <c r="F13" s="83"/>
    </row>
    <row r="14" spans="1:6" ht="12.75">
      <c r="A14" s="30" t="s">
        <v>8</v>
      </c>
      <c r="B14" s="82">
        <v>3</v>
      </c>
      <c r="C14" s="83"/>
      <c r="E14" s="82">
        <v>499</v>
      </c>
      <c r="F14" s="83"/>
    </row>
    <row r="15" spans="1:6" ht="12.75">
      <c r="A15" s="30" t="s">
        <v>9</v>
      </c>
      <c r="B15" s="82">
        <v>5</v>
      </c>
      <c r="C15" s="83"/>
      <c r="E15" s="82">
        <v>498</v>
      </c>
      <c r="F15" s="83"/>
    </row>
    <row r="16" spans="1:6" ht="12.75">
      <c r="A16" s="30" t="s">
        <v>30</v>
      </c>
      <c r="B16" s="82">
        <v>0.7</v>
      </c>
      <c r="C16" s="83"/>
      <c r="E16" s="82">
        <v>497</v>
      </c>
      <c r="F16" s="83"/>
    </row>
    <row r="17" spans="1:6" ht="12.75">
      <c r="A17" s="30" t="s">
        <v>31</v>
      </c>
      <c r="B17" s="82">
        <v>0.6</v>
      </c>
      <c r="C17" s="83"/>
      <c r="E17" s="82">
        <v>502</v>
      </c>
      <c r="F17" s="83"/>
    </row>
    <row r="18" spans="1:6" ht="12.75">
      <c r="A18" s="30" t="s">
        <v>32</v>
      </c>
      <c r="B18" s="82">
        <v>0.5</v>
      </c>
      <c r="C18" s="83"/>
      <c r="E18" s="82">
        <v>505</v>
      </c>
      <c r="F18" s="83"/>
    </row>
    <row r="19" spans="1:6" ht="12.75">
      <c r="A19" s="30" t="s">
        <v>33</v>
      </c>
      <c r="B19" s="82">
        <v>0.5</v>
      </c>
      <c r="C19" s="83"/>
      <c r="E19" s="82"/>
      <c r="F19" s="83"/>
    </row>
    <row r="20" spans="1:6" ht="13.5" thickBot="1">
      <c r="A20" s="31" t="s">
        <v>34</v>
      </c>
      <c r="B20" s="92">
        <v>0.6</v>
      </c>
      <c r="C20" s="93"/>
      <c r="E20" s="92"/>
      <c r="F20" s="93"/>
    </row>
    <row r="21" spans="1:6" ht="13.5" thickBot="1">
      <c r="A21" s="32" t="s">
        <v>35</v>
      </c>
      <c r="B21" s="95">
        <f>AVERAGE(B11:C20)</f>
        <v>1.39</v>
      </c>
      <c r="C21" s="87"/>
      <c r="E21" s="95">
        <f>AVERAGE(E11:F20)</f>
        <v>500.375</v>
      </c>
      <c r="F21" s="87"/>
    </row>
    <row r="22" spans="1:6" ht="13.5" thickBot="1">
      <c r="A22" s="35" t="s">
        <v>36</v>
      </c>
      <c r="B22" s="90">
        <f>STDEV(B11:C20)</f>
        <v>1.5234828518890524</v>
      </c>
      <c r="C22" s="96"/>
      <c r="E22" s="95">
        <f>STDEV(E11:F20)</f>
        <v>2.5035688811888406</v>
      </c>
      <c r="F22" s="87"/>
    </row>
    <row r="23" spans="1:6" ht="13.5" thickBot="1">
      <c r="A23" s="35" t="s">
        <v>40</v>
      </c>
      <c r="B23" s="97"/>
      <c r="C23" s="98"/>
      <c r="E23" s="90">
        <f>E22/E21*100</f>
        <v>0.5003385223460086</v>
      </c>
      <c r="F23" s="91"/>
    </row>
    <row r="24" spans="1:6" ht="13.5" thickBot="1">
      <c r="A24" s="33"/>
      <c r="B24" s="34"/>
      <c r="C24" s="34"/>
      <c r="E24" s="34"/>
      <c r="F24" s="34"/>
    </row>
    <row r="25" spans="1:5" ht="13.5" thickBot="1">
      <c r="A25" s="39" t="s">
        <v>21</v>
      </c>
      <c r="B25" s="10"/>
      <c r="E25" s="10"/>
    </row>
    <row r="26" spans="1:5" ht="12.75">
      <c r="A26" s="40" t="s">
        <v>4</v>
      </c>
      <c r="B26" s="43">
        <f>IF($A$10="NO",IF($B$22&lt;=1,"OK","NON OK"),"")</f>
      </c>
      <c r="E26" s="42">
        <f>IF($A$10="NO",IF($E$23&lt;=0.75,"OK","NON OK"),"")</f>
      </c>
    </row>
    <row r="27" spans="1:5" ht="12.75">
      <c r="A27" s="40" t="s">
        <v>3</v>
      </c>
      <c r="B27" s="44">
        <f>IF($A$10="O3",IF($B$22&lt;=1.5,"OK","NON OK"),"")</f>
      </c>
      <c r="E27" s="37">
        <f>IF($A$10="O3",IF($E$23&lt;=2,"OK","NON OK"),"")</f>
      </c>
    </row>
    <row r="28" spans="1:5" ht="12.75">
      <c r="A28" s="40" t="s">
        <v>38</v>
      </c>
      <c r="B28" s="44" t="str">
        <f>IF($A$10="SO2",IF($B$22&lt;=1,"OK","NON OK"),"")</f>
        <v>NON OK</v>
      </c>
      <c r="E28" s="37" t="str">
        <f>IF($A$10="SO2",IF($E$23&lt;=1.5,"OK","NON OK"),"")</f>
        <v>OK</v>
      </c>
    </row>
    <row r="29" spans="1:5" ht="13.5" thickBot="1">
      <c r="A29" s="41" t="s">
        <v>39</v>
      </c>
      <c r="B29" s="45">
        <f>IF($A$10="CO",IF($B$22&lt;=0.5,"OK","NON OK"),"")</f>
      </c>
      <c r="E29" s="38">
        <f>IF($A$10="CO",IF($E$23&lt;=3,"OK","NON OK"),"")</f>
      </c>
    </row>
    <row r="31" spans="1:7" ht="12.75" customHeight="1">
      <c r="A31" s="16" t="s">
        <v>24</v>
      </c>
      <c r="B31" s="94" t="s">
        <v>125</v>
      </c>
      <c r="C31" s="94"/>
      <c r="D31" s="94"/>
      <c r="E31" s="94"/>
      <c r="F31" s="94"/>
      <c r="G31" s="94"/>
    </row>
    <row r="32" spans="2:7" ht="45.75" customHeight="1">
      <c r="B32" s="94"/>
      <c r="C32" s="94"/>
      <c r="D32" s="94"/>
      <c r="E32" s="94"/>
      <c r="F32" s="94"/>
      <c r="G32" s="94"/>
    </row>
    <row r="34" spans="2:4" ht="13.5" thickBot="1">
      <c r="B34" s="16" t="s">
        <v>51</v>
      </c>
      <c r="D34" s="16" t="s">
        <v>16</v>
      </c>
    </row>
    <row r="35" spans="1:6" ht="13.5" thickBot="1">
      <c r="A35" s="42" t="s">
        <v>42</v>
      </c>
      <c r="B35" s="36">
        <f>3.3*($B$22/F35)</f>
        <v>4.977716248746408</v>
      </c>
      <c r="D35" s="36">
        <f>3.3*($B$22/F35)</f>
        <v>4.977716248746408</v>
      </c>
      <c r="F35" s="72">
        <v>1.01</v>
      </c>
    </row>
    <row r="36" spans="1:4" ht="13.5" thickBot="1">
      <c r="A36" s="21"/>
      <c r="B36" s="21"/>
      <c r="D36" s="21"/>
    </row>
    <row r="37" spans="1:6" ht="13.5" thickBot="1">
      <c r="A37" s="38" t="s">
        <v>43</v>
      </c>
      <c r="B37" s="22">
        <f>3.3*($B$22/F37)</f>
        <v>4.977716248746408</v>
      </c>
      <c r="D37" s="22">
        <f>3.3*($B$22/F37)</f>
        <v>4.977716248746408</v>
      </c>
      <c r="F37" s="72">
        <v>1.01</v>
      </c>
    </row>
    <row r="39" ht="13.5" thickBot="1"/>
    <row r="40" spans="2:7" ht="13.5" thickBot="1">
      <c r="B40" s="55" t="s">
        <v>118</v>
      </c>
      <c r="C40" s="69"/>
      <c r="E40" s="55" t="s">
        <v>119</v>
      </c>
      <c r="F40" s="70"/>
      <c r="G40" s="69"/>
    </row>
  </sheetData>
  <sheetProtection password="8635" sheet="1"/>
  <mergeCells count="38">
    <mergeCell ref="E16:F16"/>
    <mergeCell ref="B31:G32"/>
    <mergeCell ref="E20:F20"/>
    <mergeCell ref="B21:C21"/>
    <mergeCell ref="B22:C22"/>
    <mergeCell ref="E21:F21"/>
    <mergeCell ref="E22:F22"/>
    <mergeCell ref="B23:C23"/>
    <mergeCell ref="B18:C18"/>
    <mergeCell ref="B19:C19"/>
    <mergeCell ref="B14:C14"/>
    <mergeCell ref="B15:C15"/>
    <mergeCell ref="B16:C16"/>
    <mergeCell ref="B17:C17"/>
    <mergeCell ref="E23:F23"/>
    <mergeCell ref="E17:F17"/>
    <mergeCell ref="E18:F18"/>
    <mergeCell ref="E19:F19"/>
    <mergeCell ref="B20:C20"/>
    <mergeCell ref="E15:F15"/>
    <mergeCell ref="E14:F14"/>
    <mergeCell ref="A6:G6"/>
    <mergeCell ref="B10:C10"/>
    <mergeCell ref="E10:F10"/>
    <mergeCell ref="B11:C11"/>
    <mergeCell ref="B12:C12"/>
    <mergeCell ref="B13:C13"/>
    <mergeCell ref="E11:F11"/>
    <mergeCell ref="E12:F12"/>
    <mergeCell ref="E13:F13"/>
    <mergeCell ref="A1:B5"/>
    <mergeCell ref="C1:E3"/>
    <mergeCell ref="F1:G1"/>
    <mergeCell ref="F2:G2"/>
    <mergeCell ref="F3:G3"/>
    <mergeCell ref="C4:E5"/>
    <mergeCell ref="F4:G4"/>
    <mergeCell ref="F5:G5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P72"/>
  <sheetViews>
    <sheetView zoomScalePageLayoutView="0" workbookViewId="0" topLeftCell="A7">
      <selection activeCell="D19" sqref="D19"/>
    </sheetView>
  </sheetViews>
  <sheetFormatPr defaultColWidth="11.421875" defaultRowHeight="12.75"/>
  <cols>
    <col min="1" max="1" width="24.140625" style="0" customWidth="1"/>
    <col min="2" max="6" width="11.421875" style="0" customWidth="1"/>
    <col min="7" max="7" width="13.140625" style="0" customWidth="1"/>
    <col min="8" max="8" width="24.140625" style="0" customWidth="1"/>
    <col min="9" max="9" width="11.421875" style="0" customWidth="1"/>
    <col min="10" max="10" width="12.00390625" style="0" bestFit="1" customWidth="1"/>
    <col min="11" max="13" width="11.57421875" style="0" bestFit="1" customWidth="1"/>
    <col min="14" max="14" width="13.28125" style="0" customWidth="1"/>
    <col min="15" max="16" width="11.57421875" style="0" bestFit="1" customWidth="1"/>
  </cols>
  <sheetData>
    <row r="1" spans="1:14" ht="27.75" customHeight="1">
      <c r="A1" s="73"/>
      <c r="B1" s="74"/>
      <c r="C1" s="77" t="s">
        <v>19</v>
      </c>
      <c r="D1" s="78"/>
      <c r="E1" s="78"/>
      <c r="F1" s="132" t="s">
        <v>46</v>
      </c>
      <c r="G1" s="132"/>
      <c r="H1" s="73"/>
      <c r="I1" s="74"/>
      <c r="J1" s="77" t="s">
        <v>19</v>
      </c>
      <c r="K1" s="78"/>
      <c r="L1" s="78"/>
      <c r="M1" s="134" t="s">
        <v>17</v>
      </c>
      <c r="N1" s="134"/>
    </row>
    <row r="2" spans="1:14" ht="22.5" customHeight="1">
      <c r="A2" s="75"/>
      <c r="B2" s="76"/>
      <c r="C2" s="78"/>
      <c r="D2" s="78"/>
      <c r="E2" s="78"/>
      <c r="F2" s="133" t="s">
        <v>47</v>
      </c>
      <c r="G2" s="133"/>
      <c r="H2" s="75"/>
      <c r="I2" s="76"/>
      <c r="J2" s="78"/>
      <c r="K2" s="78"/>
      <c r="L2" s="78"/>
      <c r="M2" s="135" t="str">
        <f>F2</f>
        <v>Mod. IO.3bis.2.02</v>
      </c>
      <c r="N2" s="135"/>
    </row>
    <row r="3" spans="1:14" ht="27.75" customHeight="1">
      <c r="A3" s="75"/>
      <c r="B3" s="76"/>
      <c r="C3" s="78"/>
      <c r="D3" s="78"/>
      <c r="E3" s="78"/>
      <c r="F3" s="133" t="s">
        <v>129</v>
      </c>
      <c r="G3" s="133"/>
      <c r="H3" s="75"/>
      <c r="I3" s="76"/>
      <c r="J3" s="78"/>
      <c r="K3" s="78"/>
      <c r="L3" s="78"/>
      <c r="M3" s="135" t="str">
        <f>F3</f>
        <v>Revisione: 00</v>
      </c>
      <c r="N3" s="135"/>
    </row>
    <row r="4" spans="1:14" ht="26.25" customHeight="1">
      <c r="A4" s="75"/>
      <c r="B4" s="76"/>
      <c r="C4" s="81" t="s">
        <v>18</v>
      </c>
      <c r="D4" s="81"/>
      <c r="E4" s="81"/>
      <c r="F4" s="133" t="s">
        <v>128</v>
      </c>
      <c r="G4" s="133"/>
      <c r="H4" s="75"/>
      <c r="I4" s="76"/>
      <c r="J4" s="81" t="s">
        <v>18</v>
      </c>
      <c r="K4" s="81"/>
      <c r="L4" s="81"/>
      <c r="M4" s="135" t="str">
        <f>F4</f>
        <v>Data emissione: 25/01/2018</v>
      </c>
      <c r="N4" s="135"/>
    </row>
    <row r="5" spans="1:14" ht="26.25" customHeight="1">
      <c r="A5" s="75"/>
      <c r="B5" s="76"/>
      <c r="C5" s="81"/>
      <c r="D5" s="81"/>
      <c r="E5" s="81"/>
      <c r="F5" s="132" t="s">
        <v>126</v>
      </c>
      <c r="G5" s="132"/>
      <c r="H5" s="75"/>
      <c r="I5" s="76"/>
      <c r="J5" s="81"/>
      <c r="K5" s="81"/>
      <c r="L5" s="81"/>
      <c r="M5" s="132" t="s">
        <v>127</v>
      </c>
      <c r="N5" s="132"/>
    </row>
    <row r="6" spans="1:14" ht="30" customHeight="1">
      <c r="A6" s="84" t="s">
        <v>20</v>
      </c>
      <c r="B6" s="85"/>
      <c r="C6" s="85"/>
      <c r="D6" s="85"/>
      <c r="E6" s="85"/>
      <c r="F6" s="85"/>
      <c r="G6" s="85"/>
      <c r="H6" s="84" t="s">
        <v>20</v>
      </c>
      <c r="I6" s="85"/>
      <c r="J6" s="85"/>
      <c r="K6" s="85"/>
      <c r="L6" s="85"/>
      <c r="M6" s="85"/>
      <c r="N6" s="85"/>
    </row>
    <row r="8" spans="1:2" ht="18.75" thickBot="1">
      <c r="A8" s="6" t="s">
        <v>0</v>
      </c>
      <c r="B8" s="12" t="s">
        <v>15</v>
      </c>
    </row>
    <row r="9" spans="1:11" ht="12.75">
      <c r="A9" s="36" t="s">
        <v>120</v>
      </c>
      <c r="J9" s="20"/>
      <c r="K9" s="16"/>
    </row>
    <row r="10" spans="1:16" ht="13.5" thickBot="1">
      <c r="A10" s="71"/>
      <c r="K10" s="18"/>
      <c r="L10" s="18"/>
      <c r="M10" s="18"/>
      <c r="N10" s="18"/>
      <c r="O10" s="18"/>
      <c r="P10" s="18"/>
    </row>
    <row r="11" spans="1:10" ht="13.5" thickBot="1">
      <c r="A11" s="99" t="s">
        <v>22</v>
      </c>
      <c r="B11" s="100"/>
      <c r="C11" s="100"/>
      <c r="D11" s="100"/>
      <c r="E11" s="100"/>
      <c r="F11" s="100"/>
      <c r="G11" s="101"/>
      <c r="J11" s="13"/>
    </row>
    <row r="12" spans="1:12" ht="12.75">
      <c r="A12" s="49"/>
      <c r="B12" s="50">
        <v>0.8</v>
      </c>
      <c r="C12" s="50">
        <v>0.4</v>
      </c>
      <c r="D12" s="50">
        <v>0</v>
      </c>
      <c r="E12" s="50">
        <v>0.6</v>
      </c>
      <c r="F12" s="50">
        <v>0.2</v>
      </c>
      <c r="G12" s="51">
        <v>0.95</v>
      </c>
      <c r="I12" s="13"/>
      <c r="J12" s="13"/>
      <c r="K12" s="15"/>
      <c r="L12" s="15"/>
    </row>
    <row r="13" spans="1:16" ht="12.75">
      <c r="A13" s="1" t="s">
        <v>5</v>
      </c>
      <c r="B13" s="25"/>
      <c r="C13" s="25"/>
      <c r="D13" s="25"/>
      <c r="E13" s="25"/>
      <c r="F13" s="25"/>
      <c r="G13" s="26"/>
      <c r="J13" s="14"/>
      <c r="K13" s="17"/>
      <c r="P13" s="16"/>
    </row>
    <row r="14" spans="1:16" ht="12.75">
      <c r="A14" s="1" t="s">
        <v>6</v>
      </c>
      <c r="B14" s="25"/>
      <c r="C14" s="25"/>
      <c r="D14" s="25"/>
      <c r="E14" s="25"/>
      <c r="F14" s="25"/>
      <c r="G14" s="26"/>
      <c r="J14" s="14"/>
      <c r="P14" s="16"/>
    </row>
    <row r="15" spans="1:16" ht="12.75">
      <c r="A15" s="1" t="s">
        <v>7</v>
      </c>
      <c r="B15" s="25"/>
      <c r="C15" s="25"/>
      <c r="D15" s="25"/>
      <c r="E15" s="25"/>
      <c r="F15" s="25"/>
      <c r="G15" s="26"/>
      <c r="J15" s="14"/>
      <c r="P15" s="16"/>
    </row>
    <row r="16" spans="1:16" ht="12.75">
      <c r="A16" s="1" t="s">
        <v>8</v>
      </c>
      <c r="B16" s="25"/>
      <c r="C16" s="25"/>
      <c r="D16" s="25"/>
      <c r="E16" s="25"/>
      <c r="F16" s="25"/>
      <c r="G16" s="26"/>
      <c r="J16" s="14"/>
      <c r="P16" s="16"/>
    </row>
    <row r="17" spans="1:16" ht="12.75">
      <c r="A17" s="1" t="s">
        <v>9</v>
      </c>
      <c r="B17" s="25">
        <v>800.5</v>
      </c>
      <c r="C17" s="25">
        <v>362.8</v>
      </c>
      <c r="D17" s="25">
        <v>0.4</v>
      </c>
      <c r="E17" s="25">
        <v>535.9</v>
      </c>
      <c r="F17" s="25">
        <v>185.9</v>
      </c>
      <c r="G17" s="26">
        <v>882.8</v>
      </c>
      <c r="J17" s="14"/>
      <c r="P17" s="16"/>
    </row>
    <row r="18" spans="1:16" ht="13.5" thickBot="1">
      <c r="A18" s="2" t="s">
        <v>10</v>
      </c>
      <c r="B18" s="3">
        <f aca="true" t="shared" si="0" ref="B18:G18">AVERAGE(B13:B17)</f>
        <v>800.5</v>
      </c>
      <c r="C18" s="3">
        <f t="shared" si="0"/>
        <v>362.8</v>
      </c>
      <c r="D18" s="3">
        <f t="shared" si="0"/>
        <v>0.4</v>
      </c>
      <c r="E18" s="3">
        <f t="shared" si="0"/>
        <v>535.9</v>
      </c>
      <c r="F18" s="3">
        <f t="shared" si="0"/>
        <v>185.9</v>
      </c>
      <c r="G18" s="4">
        <f t="shared" si="0"/>
        <v>882.8</v>
      </c>
      <c r="J18" s="14"/>
      <c r="P18" s="16"/>
    </row>
    <row r="19" spans="1:16" ht="13.5" thickBot="1">
      <c r="A19" s="5" t="s">
        <v>13</v>
      </c>
      <c r="B19" s="27">
        <v>788.05</v>
      </c>
      <c r="C19" s="27">
        <v>363.8</v>
      </c>
      <c r="D19" s="27">
        <v>0</v>
      </c>
      <c r="E19" s="27">
        <v>535.5</v>
      </c>
      <c r="F19" s="27">
        <v>186.5</v>
      </c>
      <c r="G19" s="28">
        <v>873</v>
      </c>
      <c r="J19" s="14"/>
      <c r="P19" s="16"/>
    </row>
    <row r="20" spans="1:16" ht="12.75">
      <c r="A20" s="7" t="s">
        <v>1</v>
      </c>
      <c r="B20" s="8">
        <f>INTERCEPT(B18:G18,B19:G19)</f>
        <v>-2.9701460767249728</v>
      </c>
      <c r="C20" t="s">
        <v>1</v>
      </c>
      <c r="J20" s="14"/>
      <c r="P20" s="16"/>
    </row>
    <row r="21" spans="1:16" ht="12.75">
      <c r="A21" s="7" t="s">
        <v>50</v>
      </c>
      <c r="B21" s="8">
        <f>SLOPE(B18:G18,B19:G19)</f>
        <v>1.0142966949270438</v>
      </c>
      <c r="C21" t="s">
        <v>2</v>
      </c>
      <c r="J21" s="14"/>
      <c r="P21" s="16"/>
    </row>
    <row r="22" spans="1:16" ht="14.25">
      <c r="A22" s="7" t="s">
        <v>11</v>
      </c>
      <c r="B22" s="9">
        <f aca="true" t="shared" si="1" ref="B22:G22">FORECAST(B19,$B$18:$G$18,$B$19:$G$19)</f>
        <v>796.3463643605319</v>
      </c>
      <c r="C22" s="9">
        <f t="shared" si="1"/>
        <v>366.03099153773354</v>
      </c>
      <c r="D22" s="9">
        <f t="shared" si="1"/>
        <v>-2.9701460767249728</v>
      </c>
      <c r="E22" s="9">
        <f t="shared" si="1"/>
        <v>540.185734056707</v>
      </c>
      <c r="F22" s="9">
        <f t="shared" si="1"/>
        <v>186.1961875271687</v>
      </c>
      <c r="G22" s="9">
        <f t="shared" si="1"/>
        <v>882.5108685945843</v>
      </c>
      <c r="J22" s="14"/>
      <c r="P22" s="16"/>
    </row>
    <row r="23" spans="1:16" ht="12.75">
      <c r="A23" s="7" t="s">
        <v>12</v>
      </c>
      <c r="B23" s="8">
        <f aca="true" t="shared" si="2" ref="B23:G23">B18-B22</f>
        <v>4.153635639468121</v>
      </c>
      <c r="C23" s="8">
        <f t="shared" si="2"/>
        <v>-3.23099153773353</v>
      </c>
      <c r="D23" s="8">
        <f t="shared" si="2"/>
        <v>3.3701460767249727</v>
      </c>
      <c r="E23" s="8">
        <f t="shared" si="2"/>
        <v>-4.285734056707042</v>
      </c>
      <c r="F23" s="8">
        <f t="shared" si="2"/>
        <v>-0.2961875271686836</v>
      </c>
      <c r="G23" s="8">
        <f t="shared" si="2"/>
        <v>0.2891314054156737</v>
      </c>
      <c r="J23" s="14"/>
      <c r="P23" s="16"/>
    </row>
    <row r="24" spans="1:16" ht="12.75">
      <c r="A24" s="7" t="s">
        <v>14</v>
      </c>
      <c r="B24" s="8">
        <f>100*B23/B19</f>
        <v>0.5270776777448285</v>
      </c>
      <c r="C24" s="8">
        <f>100*C23/C19</f>
        <v>-0.8881230175188373</v>
      </c>
      <c r="D24" s="8"/>
      <c r="E24" s="8">
        <f>100*E23/E19</f>
        <v>-0.8003238201133599</v>
      </c>
      <c r="F24" s="8">
        <f>100*F23/F19</f>
        <v>-0.15881368748991076</v>
      </c>
      <c r="G24" s="8">
        <f>100*G23/G19</f>
        <v>0.03311929042562128</v>
      </c>
      <c r="J24" s="14"/>
      <c r="P24" s="16"/>
    </row>
    <row r="25" spans="1:10" ht="12.75">
      <c r="A25" s="23" t="s">
        <v>21</v>
      </c>
      <c r="B25" s="24" t="str">
        <f>IF(ABS(B24)&lt;=4,"OK","NO!!!")</f>
        <v>OK</v>
      </c>
      <c r="C25" s="24" t="str">
        <f>IF(ABS(C24)&lt;=4,"OK","NO!!!")</f>
        <v>OK</v>
      </c>
      <c r="D25" s="24" t="str">
        <f>IF(ABS(D23)&lt;=5,"OK","NO!!!")</f>
        <v>OK</v>
      </c>
      <c r="E25" s="24" t="str">
        <f>IF(ABS(E24)&lt;=4,"OK","NO!!!")</f>
        <v>OK</v>
      </c>
      <c r="F25" s="24" t="str">
        <f>IF(ABS(F24)&lt;=4,"OK","NO!!!")</f>
        <v>OK</v>
      </c>
      <c r="G25" s="24" t="str">
        <f>IF(ABS(G24)&lt;=4,"OK","NO!!!")</f>
        <v>OK</v>
      </c>
      <c r="J25" s="14"/>
    </row>
    <row r="26" ht="13.5" thickBot="1">
      <c r="J26" s="14"/>
    </row>
    <row r="27" spans="1:10" ht="12.75" customHeight="1">
      <c r="A27" s="102" t="s">
        <v>24</v>
      </c>
      <c r="B27" s="104" t="s">
        <v>121</v>
      </c>
      <c r="C27" s="105"/>
      <c r="D27" s="105"/>
      <c r="E27" s="105"/>
      <c r="F27" s="105"/>
      <c r="G27" s="106"/>
      <c r="J27" s="14"/>
    </row>
    <row r="28" spans="1:10" ht="13.5" thickBot="1">
      <c r="A28" s="103"/>
      <c r="B28" s="107"/>
      <c r="C28" s="108"/>
      <c r="D28" s="108"/>
      <c r="E28" s="108"/>
      <c r="F28" s="108"/>
      <c r="G28" s="109"/>
      <c r="J28" s="14"/>
    </row>
    <row r="29" ht="12.75">
      <c r="J29" s="14"/>
    </row>
    <row r="30" spans="1:10" ht="18">
      <c r="A30" s="6" t="s">
        <v>0</v>
      </c>
      <c r="B30" s="16" t="s">
        <v>23</v>
      </c>
      <c r="J30" s="14"/>
    </row>
    <row r="31" spans="6:10" ht="12.75">
      <c r="F31" s="10"/>
      <c r="G31" s="10"/>
      <c r="H31" s="10"/>
      <c r="J31" s="14"/>
    </row>
    <row r="32" spans="6:10" ht="13.5" thickBot="1">
      <c r="F32" s="10"/>
      <c r="G32" s="10"/>
      <c r="H32" s="10"/>
      <c r="J32" s="14"/>
    </row>
    <row r="33" spans="1:10" ht="13.5" thickBot="1">
      <c r="A33" s="99" t="s">
        <v>22</v>
      </c>
      <c r="B33" s="100"/>
      <c r="C33" s="100"/>
      <c r="D33" s="100"/>
      <c r="E33" s="101"/>
      <c r="G33" s="11"/>
      <c r="H33" s="10"/>
      <c r="J33" s="14"/>
    </row>
    <row r="34" spans="1:10" ht="12.75">
      <c r="A34" s="49"/>
      <c r="B34" s="50">
        <v>0</v>
      </c>
      <c r="C34" s="50">
        <v>0.6</v>
      </c>
      <c r="D34" s="50">
        <v>0.2</v>
      </c>
      <c r="E34" s="51">
        <v>0.95</v>
      </c>
      <c r="F34" s="10"/>
      <c r="G34" s="10"/>
      <c r="H34" s="10"/>
      <c r="J34" s="14"/>
    </row>
    <row r="35" spans="1:10" ht="12.75">
      <c r="A35" s="1" t="s">
        <v>5</v>
      </c>
      <c r="B35" s="25">
        <v>-0.1</v>
      </c>
      <c r="C35" s="25">
        <v>535.9</v>
      </c>
      <c r="D35" s="25">
        <v>185.9</v>
      </c>
      <c r="E35" s="26">
        <v>882.8</v>
      </c>
      <c r="F35" s="10"/>
      <c r="G35" s="10"/>
      <c r="H35" s="10"/>
      <c r="J35" s="14"/>
    </row>
    <row r="36" spans="1:10" ht="12.75">
      <c r="A36" s="1" t="s">
        <v>6</v>
      </c>
      <c r="B36" s="25">
        <v>-0.1</v>
      </c>
      <c r="C36" s="25">
        <v>536.1</v>
      </c>
      <c r="D36" s="25">
        <v>186.8</v>
      </c>
      <c r="E36" s="26">
        <v>881.2</v>
      </c>
      <c r="J36" s="14"/>
    </row>
    <row r="37" spans="1:16" ht="13.5" thickBot="1">
      <c r="A37" s="2" t="s">
        <v>10</v>
      </c>
      <c r="B37" s="3">
        <f>AVERAGE(B35:B36)</f>
        <v>-0.1</v>
      </c>
      <c r="C37" s="3">
        <f>AVERAGE(C35:C36)</f>
        <v>536</v>
      </c>
      <c r="D37" s="3">
        <f>AVERAGE(D35:D36)</f>
        <v>186.35000000000002</v>
      </c>
      <c r="E37" s="4">
        <f>AVERAGE(E35:E36)</f>
        <v>882</v>
      </c>
      <c r="J37" s="14"/>
      <c r="K37" s="19"/>
      <c r="L37" s="19"/>
      <c r="M37" s="19"/>
      <c r="N37" s="19"/>
      <c r="O37" s="19"/>
      <c r="P37" s="19"/>
    </row>
    <row r="38" spans="1:10" ht="13.5" thickBot="1">
      <c r="A38" s="5" t="s">
        <v>13</v>
      </c>
      <c r="B38" s="27">
        <v>0</v>
      </c>
      <c r="C38" s="27">
        <v>535.5</v>
      </c>
      <c r="D38" s="27">
        <v>186.5</v>
      </c>
      <c r="E38" s="28">
        <v>873</v>
      </c>
      <c r="J38" s="14"/>
    </row>
    <row r="39" spans="1:10" ht="12.75">
      <c r="A39" s="7" t="s">
        <v>1</v>
      </c>
      <c r="B39" s="7">
        <f>INTERCEPT(B37:E37,B38:E38)</f>
        <v>-1.6141496073238386</v>
      </c>
      <c r="J39" s="14"/>
    </row>
    <row r="40" spans="1:10" ht="12.75">
      <c r="A40" s="7" t="s">
        <v>50</v>
      </c>
      <c r="B40" s="7">
        <f>SLOPE(B37:E37,B38:E38)</f>
        <v>1.0098473971343545</v>
      </c>
      <c r="J40" s="14"/>
    </row>
    <row r="41" spans="1:10" ht="14.25">
      <c r="A41" s="7" t="s">
        <v>11</v>
      </c>
      <c r="B41" s="9">
        <f>FORECAST(B38,$B$37:$E$37,$B$38:$E$38)</f>
        <v>-1.6141496073238386</v>
      </c>
      <c r="C41" s="9">
        <f>FORECAST(C38,$B$37:$E$37,$B$38:$E$38)</f>
        <v>539.159131558123</v>
      </c>
      <c r="D41" s="9">
        <f>FORECAST(D38,$B$37:$E$37,$B$38:$E$38)</f>
        <v>186.72238995823326</v>
      </c>
      <c r="E41" s="9">
        <f>FORECAST(E38,$B$37:$E$37,$B$38:$E$38)</f>
        <v>879.9826280909676</v>
      </c>
      <c r="J41" s="14"/>
    </row>
    <row r="42" spans="1:10" ht="12.75">
      <c r="A42" s="7" t="s">
        <v>12</v>
      </c>
      <c r="B42" s="8">
        <f>B37-B41</f>
        <v>1.5141496073238385</v>
      </c>
      <c r="C42" s="8">
        <f>C37-C41</f>
        <v>-3.159131558123022</v>
      </c>
      <c r="D42" s="8">
        <f>D37-D41</f>
        <v>-0.37238995823324217</v>
      </c>
      <c r="E42" s="8">
        <f>E37-E41</f>
        <v>2.017371909032363</v>
      </c>
      <c r="J42" s="14"/>
    </row>
    <row r="43" spans="1:10" ht="12.75">
      <c r="A43" s="7" t="s">
        <v>14</v>
      </c>
      <c r="B43" s="8"/>
      <c r="C43" s="8">
        <f>100*C42/C38</f>
        <v>-0.5899405337297894</v>
      </c>
      <c r="D43" s="8">
        <f>100*D42/D38</f>
        <v>-0.19967289985696632</v>
      </c>
      <c r="E43" s="8">
        <f>100*E42/E38</f>
        <v>0.23108498385250434</v>
      </c>
      <c r="J43" s="14"/>
    </row>
    <row r="44" spans="1:10" ht="12.75">
      <c r="A44" s="23" t="s">
        <v>21</v>
      </c>
      <c r="B44" s="24" t="str">
        <f>IF(ABS(B42)&lt;=5,"OK","NO!!!")</f>
        <v>OK</v>
      </c>
      <c r="C44" s="24" t="str">
        <f>IF(ABS(C43)&lt;=4,"OK","NO!!!")</f>
        <v>OK</v>
      </c>
      <c r="D44" s="24" t="str">
        <f>IF(ABS(D43)&lt;=4,"OK","NO!!!")</f>
        <v>OK</v>
      </c>
      <c r="E44" s="24" t="str">
        <f>IF(ABS(E43)&lt;=4,"OK","NO!!!")</f>
        <v>OK</v>
      </c>
      <c r="J44" s="14"/>
    </row>
    <row r="45" ht="12.75">
      <c r="J45" s="14"/>
    </row>
    <row r="46" ht="13.5" thickBot="1">
      <c r="J46" s="14"/>
    </row>
    <row r="47" spans="2:10" ht="13.5" thickBot="1">
      <c r="B47" s="55" t="s">
        <v>118</v>
      </c>
      <c r="C47" s="69"/>
      <c r="E47" s="55" t="s">
        <v>119</v>
      </c>
      <c r="F47" s="70"/>
      <c r="G47" s="69"/>
      <c r="J47" s="14"/>
    </row>
    <row r="48" ht="12.75">
      <c r="J48" s="14"/>
    </row>
    <row r="49" ht="12.75">
      <c r="J49" s="14"/>
    </row>
    <row r="50" ht="12.75">
      <c r="J50" s="14"/>
    </row>
    <row r="51" ht="12.75">
      <c r="J51" s="14"/>
    </row>
    <row r="52" ht="12.75">
      <c r="J52" s="14"/>
    </row>
    <row r="53" ht="12.75">
      <c r="J53" s="14"/>
    </row>
    <row r="54" ht="12.75">
      <c r="J54" s="14"/>
    </row>
    <row r="55" ht="12.75">
      <c r="J55" s="14"/>
    </row>
    <row r="56" ht="12.75">
      <c r="J56" s="14"/>
    </row>
    <row r="57" ht="12.75">
      <c r="J57" s="14"/>
    </row>
    <row r="58" ht="12.75">
      <c r="J58" s="14"/>
    </row>
    <row r="59" ht="12.75">
      <c r="J59" s="14"/>
    </row>
    <row r="60" ht="12.75">
      <c r="J60" s="14"/>
    </row>
    <row r="61" ht="12.75">
      <c r="J61" s="14"/>
    </row>
    <row r="62" ht="12.75">
      <c r="J62" s="14"/>
    </row>
    <row r="63" ht="12.75">
      <c r="J63" s="14"/>
    </row>
    <row r="64" ht="12.75">
      <c r="J64" s="14"/>
    </row>
    <row r="65" ht="12.75">
      <c r="J65" s="14"/>
    </row>
    <row r="66" ht="12.75">
      <c r="J66" s="14"/>
    </row>
    <row r="67" ht="12.75">
      <c r="J67" s="14"/>
    </row>
    <row r="68" ht="12.75">
      <c r="J68" s="14"/>
    </row>
    <row r="69" ht="12.75">
      <c r="J69" s="14"/>
    </row>
    <row r="70" ht="12.75">
      <c r="J70" s="14"/>
    </row>
    <row r="71" ht="12.75">
      <c r="J71" s="14"/>
    </row>
    <row r="72" ht="12.75">
      <c r="J72" s="14"/>
    </row>
  </sheetData>
  <sheetProtection password="8635" sheet="1" objects="1"/>
  <mergeCells count="22">
    <mergeCell ref="F4:G4"/>
    <mergeCell ref="M5:N5"/>
    <mergeCell ref="A33:E33"/>
    <mergeCell ref="J1:L3"/>
    <mergeCell ref="C1:E3"/>
    <mergeCell ref="H6:N6"/>
    <mergeCell ref="A27:A28"/>
    <mergeCell ref="B27:G28"/>
    <mergeCell ref="F5:G5"/>
    <mergeCell ref="M3:N3"/>
    <mergeCell ref="J4:L5"/>
    <mergeCell ref="M4:N4"/>
    <mergeCell ref="A6:G6"/>
    <mergeCell ref="H1:I5"/>
    <mergeCell ref="M1:N1"/>
    <mergeCell ref="M2:N2"/>
    <mergeCell ref="A11:G11"/>
    <mergeCell ref="A1:B5"/>
    <mergeCell ref="C4:E5"/>
    <mergeCell ref="F1:G1"/>
    <mergeCell ref="F2:G2"/>
    <mergeCell ref="F3:G3"/>
  </mergeCells>
  <printOptions/>
  <pageMargins left="0.75" right="0.75" top="1" bottom="1" header="0.4921259845" footer="0.4921259845"/>
  <pageSetup horizontalDpi="600" verticalDpi="600" orientation="portrait" paperSize="9" scale="92" r:id="rId2"/>
  <colBreaks count="2" manualBreakCount="2">
    <brk id="7" max="65535" man="1"/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P72"/>
  <sheetViews>
    <sheetView zoomScalePageLayoutView="0" workbookViewId="0" topLeftCell="A7">
      <selection activeCell="B18" sqref="B18"/>
    </sheetView>
  </sheetViews>
  <sheetFormatPr defaultColWidth="11.421875" defaultRowHeight="12.75"/>
  <cols>
    <col min="1" max="1" width="24.140625" style="0" customWidth="1"/>
    <col min="2" max="6" width="11.421875" style="0" customWidth="1"/>
    <col min="7" max="7" width="13.140625" style="0" customWidth="1"/>
    <col min="8" max="8" width="24.140625" style="0" customWidth="1"/>
    <col min="9" max="9" width="11.421875" style="0" customWidth="1"/>
    <col min="10" max="10" width="12.00390625" style="0" bestFit="1" customWidth="1"/>
    <col min="11" max="13" width="11.57421875" style="0" bestFit="1" customWidth="1"/>
    <col min="14" max="14" width="13.28125" style="0" customWidth="1"/>
    <col min="15" max="16" width="11.57421875" style="0" bestFit="1" customWidth="1"/>
  </cols>
  <sheetData>
    <row r="1" spans="1:14" ht="27.75" customHeight="1">
      <c r="A1" s="73"/>
      <c r="B1" s="74"/>
      <c r="C1" s="77" t="s">
        <v>19</v>
      </c>
      <c r="D1" s="78"/>
      <c r="E1" s="78"/>
      <c r="F1" s="132" t="s">
        <v>48</v>
      </c>
      <c r="G1" s="132"/>
      <c r="H1" s="73"/>
      <c r="I1" s="74"/>
      <c r="J1" s="77" t="s">
        <v>19</v>
      </c>
      <c r="K1" s="78"/>
      <c r="L1" s="78"/>
      <c r="M1" s="79" t="s">
        <v>17</v>
      </c>
      <c r="N1" s="79"/>
    </row>
    <row r="2" spans="1:14" ht="22.5" customHeight="1">
      <c r="A2" s="75"/>
      <c r="B2" s="76"/>
      <c r="C2" s="78"/>
      <c r="D2" s="78"/>
      <c r="E2" s="78"/>
      <c r="F2" s="133" t="s">
        <v>49</v>
      </c>
      <c r="G2" s="133"/>
      <c r="H2" s="75"/>
      <c r="I2" s="76"/>
      <c r="J2" s="78"/>
      <c r="K2" s="78"/>
      <c r="L2" s="78"/>
      <c r="M2" s="80" t="str">
        <f>F2</f>
        <v>Mod. IO.3bis.2.03</v>
      </c>
      <c r="N2" s="80"/>
    </row>
    <row r="3" spans="1:14" ht="27.75" customHeight="1">
      <c r="A3" s="75"/>
      <c r="B3" s="76"/>
      <c r="C3" s="78"/>
      <c r="D3" s="78"/>
      <c r="E3" s="78"/>
      <c r="F3" s="133" t="s">
        <v>129</v>
      </c>
      <c r="G3" s="133"/>
      <c r="H3" s="75"/>
      <c r="I3" s="76"/>
      <c r="J3" s="78"/>
      <c r="K3" s="78"/>
      <c r="L3" s="78"/>
      <c r="M3" s="80" t="str">
        <f>F3</f>
        <v>Revisione: 00</v>
      </c>
      <c r="N3" s="80"/>
    </row>
    <row r="4" spans="1:14" ht="26.25" customHeight="1">
      <c r="A4" s="75"/>
      <c r="B4" s="76"/>
      <c r="C4" s="81" t="s">
        <v>18</v>
      </c>
      <c r="D4" s="81"/>
      <c r="E4" s="81"/>
      <c r="F4" s="133" t="s">
        <v>128</v>
      </c>
      <c r="G4" s="133"/>
      <c r="H4" s="75"/>
      <c r="I4" s="76"/>
      <c r="J4" s="81" t="s">
        <v>18</v>
      </c>
      <c r="K4" s="81"/>
      <c r="L4" s="81"/>
      <c r="M4" s="80" t="str">
        <f>F4</f>
        <v>Data emissione: 25/01/2018</v>
      </c>
      <c r="N4" s="80"/>
    </row>
    <row r="5" spans="1:14" ht="26.25" customHeight="1">
      <c r="A5" s="75"/>
      <c r="B5" s="76"/>
      <c r="C5" s="81"/>
      <c r="D5" s="81"/>
      <c r="E5" s="81"/>
      <c r="F5" s="132" t="s">
        <v>126</v>
      </c>
      <c r="G5" s="132"/>
      <c r="H5" s="75"/>
      <c r="I5" s="76"/>
      <c r="J5" s="81"/>
      <c r="K5" s="81"/>
      <c r="L5" s="81"/>
      <c r="M5" s="79" t="s">
        <v>127</v>
      </c>
      <c r="N5" s="79"/>
    </row>
    <row r="6" spans="1:14" ht="30" customHeight="1">
      <c r="A6" s="84" t="s">
        <v>20</v>
      </c>
      <c r="B6" s="85"/>
      <c r="C6" s="85"/>
      <c r="D6" s="85"/>
      <c r="E6" s="85"/>
      <c r="F6" s="85"/>
      <c r="G6" s="85"/>
      <c r="H6" s="84" t="s">
        <v>20</v>
      </c>
      <c r="I6" s="85"/>
      <c r="J6" s="85"/>
      <c r="K6" s="85"/>
      <c r="L6" s="85"/>
      <c r="M6" s="85"/>
      <c r="N6" s="85"/>
    </row>
    <row r="8" spans="1:2" ht="18.75" thickBot="1">
      <c r="A8" s="6" t="s">
        <v>25</v>
      </c>
      <c r="B8" s="12" t="s">
        <v>15</v>
      </c>
    </row>
    <row r="9" spans="1:11" ht="12.75">
      <c r="A9" s="36" t="s">
        <v>120</v>
      </c>
      <c r="J9" s="20"/>
      <c r="K9" s="16"/>
    </row>
    <row r="10" spans="1:16" ht="13.5" thickBot="1">
      <c r="A10" s="71"/>
      <c r="K10" s="18"/>
      <c r="L10" s="18"/>
      <c r="M10" s="18"/>
      <c r="N10" s="18"/>
      <c r="O10" s="18"/>
      <c r="P10" s="18"/>
    </row>
    <row r="11" spans="1:10" ht="13.5" thickBot="1">
      <c r="A11" s="99" t="s">
        <v>26</v>
      </c>
      <c r="B11" s="100"/>
      <c r="C11" s="100"/>
      <c r="D11" s="100"/>
      <c r="E11" s="100"/>
      <c r="F11" s="100"/>
      <c r="G11" s="101"/>
      <c r="J11" s="13"/>
    </row>
    <row r="12" spans="1:12" ht="12.75">
      <c r="A12" s="49"/>
      <c r="B12" s="50">
        <v>0.8</v>
      </c>
      <c r="C12" s="50">
        <v>0.4</v>
      </c>
      <c r="D12" s="50">
        <v>0</v>
      </c>
      <c r="E12" s="50">
        <v>0.6</v>
      </c>
      <c r="F12" s="50">
        <v>0.2</v>
      </c>
      <c r="G12" s="51">
        <v>0.95</v>
      </c>
      <c r="I12" s="13"/>
      <c r="J12" s="13"/>
      <c r="K12" s="15"/>
      <c r="L12" s="15"/>
    </row>
    <row r="13" spans="1:16" ht="12.75">
      <c r="A13" s="1" t="s">
        <v>5</v>
      </c>
      <c r="B13" s="25"/>
      <c r="C13" s="25"/>
      <c r="D13" s="25"/>
      <c r="E13" s="25"/>
      <c r="F13" s="25"/>
      <c r="G13" s="26"/>
      <c r="J13" s="14"/>
      <c r="K13" s="17"/>
      <c r="P13" s="16"/>
    </row>
    <row r="14" spans="1:16" ht="12.75">
      <c r="A14" s="1" t="s">
        <v>6</v>
      </c>
      <c r="B14" s="25"/>
      <c r="C14" s="25"/>
      <c r="D14" s="25"/>
      <c r="E14" s="25"/>
      <c r="F14" s="25"/>
      <c r="G14" s="26"/>
      <c r="J14" s="14"/>
      <c r="P14" s="16"/>
    </row>
    <row r="15" spans="1:16" ht="12.75">
      <c r="A15" s="1" t="s">
        <v>7</v>
      </c>
      <c r="B15" s="25"/>
      <c r="C15" s="25"/>
      <c r="D15" s="25"/>
      <c r="E15" s="25"/>
      <c r="F15" s="25"/>
      <c r="G15" s="26"/>
      <c r="J15" s="14"/>
      <c r="P15" s="16"/>
    </row>
    <row r="16" spans="1:16" ht="12.75">
      <c r="A16" s="1" t="s">
        <v>8</v>
      </c>
      <c r="B16" s="25"/>
      <c r="C16" s="25"/>
      <c r="D16" s="25"/>
      <c r="E16" s="25"/>
      <c r="F16" s="25"/>
      <c r="G16" s="26"/>
      <c r="J16" s="14"/>
      <c r="P16" s="16"/>
    </row>
    <row r="17" spans="1:16" ht="12.75">
      <c r="A17" s="1" t="s">
        <v>9</v>
      </c>
      <c r="B17" s="25">
        <v>8.1</v>
      </c>
      <c r="C17" s="25">
        <v>4</v>
      </c>
      <c r="D17" s="25">
        <v>0.4</v>
      </c>
      <c r="E17" s="25">
        <v>6.1</v>
      </c>
      <c r="F17" s="25">
        <v>2</v>
      </c>
      <c r="G17" s="26">
        <v>9.51</v>
      </c>
      <c r="J17" s="14"/>
      <c r="P17" s="16"/>
    </row>
    <row r="18" spans="1:16" ht="13.5" thickBot="1">
      <c r="A18" s="2" t="s">
        <v>10</v>
      </c>
      <c r="B18" s="3">
        <f aca="true" t="shared" si="0" ref="B18:G18">AVERAGE(B13:B17)</f>
        <v>8.1</v>
      </c>
      <c r="C18" s="3">
        <f t="shared" si="0"/>
        <v>4</v>
      </c>
      <c r="D18" s="3">
        <f t="shared" si="0"/>
        <v>0.4</v>
      </c>
      <c r="E18" s="3">
        <f t="shared" si="0"/>
        <v>6.1</v>
      </c>
      <c r="F18" s="3">
        <f t="shared" si="0"/>
        <v>2</v>
      </c>
      <c r="G18" s="4">
        <f t="shared" si="0"/>
        <v>9.51</v>
      </c>
      <c r="J18" s="14"/>
      <c r="P18" s="16"/>
    </row>
    <row r="19" spans="1:16" ht="13.5" thickBot="1">
      <c r="A19" s="5" t="s">
        <v>13</v>
      </c>
      <c r="B19" s="27">
        <v>8.05</v>
      </c>
      <c r="C19" s="27">
        <v>3.99</v>
      </c>
      <c r="D19" s="27">
        <v>0</v>
      </c>
      <c r="E19" s="27">
        <v>6.01</v>
      </c>
      <c r="F19" s="27">
        <v>1.99</v>
      </c>
      <c r="G19" s="28">
        <v>9.45</v>
      </c>
      <c r="J19" s="14"/>
      <c r="P19" s="16"/>
    </row>
    <row r="20" spans="1:16" ht="12.75">
      <c r="A20" s="7" t="s">
        <v>1</v>
      </c>
      <c r="B20" s="8">
        <f>INTERCEPT(B18:G18,B19:G19)</f>
        <v>0.21474722595011375</v>
      </c>
      <c r="C20" t="s">
        <v>1</v>
      </c>
      <c r="J20" s="14"/>
      <c r="P20" s="16"/>
    </row>
    <row r="21" spans="1:16" ht="12.75">
      <c r="A21" s="7" t="s">
        <v>50</v>
      </c>
      <c r="B21" s="8">
        <f>SLOPE(B18:G18,B19:G19)</f>
        <v>0.9773318631501974</v>
      </c>
      <c r="C21" t="s">
        <v>2</v>
      </c>
      <c r="J21" s="14"/>
      <c r="P21" s="16"/>
    </row>
    <row r="22" spans="1:16" ht="14.25">
      <c r="A22" s="7" t="s">
        <v>11</v>
      </c>
      <c r="B22" s="9">
        <f aca="true" t="shared" si="1" ref="B22:G22">FORECAST(B19,$B$18:$G$18,$B$19:$G$19)</f>
        <v>8.082268724309204</v>
      </c>
      <c r="C22" s="9">
        <f t="shared" si="1"/>
        <v>4.114301359919402</v>
      </c>
      <c r="D22" s="9">
        <f t="shared" si="1"/>
        <v>0.21474722595011375</v>
      </c>
      <c r="E22" s="9">
        <f t="shared" si="1"/>
        <v>6.0885117234827995</v>
      </c>
      <c r="F22" s="9">
        <f t="shared" si="1"/>
        <v>2.1596376336190066</v>
      </c>
      <c r="G22" s="9">
        <f t="shared" si="1"/>
        <v>9.450533332719477</v>
      </c>
      <c r="J22" s="14"/>
      <c r="P22" s="16"/>
    </row>
    <row r="23" spans="1:16" ht="12.75">
      <c r="A23" s="7" t="s">
        <v>12</v>
      </c>
      <c r="B23" s="8">
        <f aca="true" t="shared" si="2" ref="B23:G23">B18-B22</f>
        <v>0.01773127569079591</v>
      </c>
      <c r="C23" s="8">
        <f t="shared" si="2"/>
        <v>-0.11430135991940205</v>
      </c>
      <c r="D23" s="8">
        <f t="shared" si="2"/>
        <v>0.18525277404988627</v>
      </c>
      <c r="E23" s="8">
        <f t="shared" si="2"/>
        <v>0.011488276517200191</v>
      </c>
      <c r="F23" s="8">
        <f t="shared" si="2"/>
        <v>-0.15963763361900662</v>
      </c>
      <c r="G23" s="8">
        <f t="shared" si="2"/>
        <v>0.059466667280522856</v>
      </c>
      <c r="J23" s="14"/>
      <c r="P23" s="16"/>
    </row>
    <row r="24" spans="1:16" ht="12.75">
      <c r="A24" s="7" t="s">
        <v>14</v>
      </c>
      <c r="B24" s="8">
        <f>100*B23/B19</f>
        <v>0.22026429429560138</v>
      </c>
      <c r="C24" s="8">
        <f>100*C23/C19</f>
        <v>-2.864695737328372</v>
      </c>
      <c r="D24" s="8"/>
      <c r="E24" s="8">
        <f>100*E23/E19</f>
        <v>0.19115268747421282</v>
      </c>
      <c r="F24" s="8">
        <f>100*F23/F19</f>
        <v>-8.021991639146062</v>
      </c>
      <c r="G24" s="8">
        <f>100*G23/G19</f>
        <v>0.6292769024393954</v>
      </c>
      <c r="J24" s="14"/>
      <c r="P24" s="16"/>
    </row>
    <row r="25" spans="1:10" ht="12.75">
      <c r="A25" s="23" t="s">
        <v>21</v>
      </c>
      <c r="B25" s="24" t="str">
        <f>IF(ABS(B24)&lt;=4,"OK","NO!!!")</f>
        <v>OK</v>
      </c>
      <c r="C25" s="24" t="str">
        <f>IF(ABS(C24)&lt;=4,"OK","NO!!!")</f>
        <v>OK</v>
      </c>
      <c r="D25" s="24" t="str">
        <f>IF(ABS(D23)&lt;=0.5,"OK","NO!!!")</f>
        <v>OK</v>
      </c>
      <c r="E25" s="24" t="str">
        <f>IF(ABS(E24)&lt;=4,"OK","NO!!!")</f>
        <v>OK</v>
      </c>
      <c r="F25" s="24" t="str">
        <f>IF(ABS(F24)&lt;=4,"OK","NO!!!")</f>
        <v>NO!!!</v>
      </c>
      <c r="G25" s="24" t="str">
        <f>IF(ABS(G24)&lt;=4,"OK","NO!!!")</f>
        <v>OK</v>
      </c>
      <c r="J25" s="14"/>
    </row>
    <row r="26" ht="13.5" thickBot="1">
      <c r="J26" s="14"/>
    </row>
    <row r="27" spans="1:10" ht="12.75" customHeight="1">
      <c r="A27" s="102" t="s">
        <v>24</v>
      </c>
      <c r="B27" s="104" t="s">
        <v>122</v>
      </c>
      <c r="C27" s="105"/>
      <c r="D27" s="105"/>
      <c r="E27" s="105"/>
      <c r="F27" s="105"/>
      <c r="G27" s="106"/>
      <c r="J27" s="14"/>
    </row>
    <row r="28" spans="1:10" ht="13.5" thickBot="1">
      <c r="A28" s="103"/>
      <c r="B28" s="107"/>
      <c r="C28" s="108"/>
      <c r="D28" s="108"/>
      <c r="E28" s="108"/>
      <c r="F28" s="108"/>
      <c r="G28" s="109"/>
      <c r="J28" s="14"/>
    </row>
    <row r="29" ht="12.75">
      <c r="J29" s="14"/>
    </row>
    <row r="30" ht="12.75">
      <c r="J30" s="14"/>
    </row>
    <row r="31" spans="1:10" ht="18">
      <c r="A31" s="6" t="s">
        <v>25</v>
      </c>
      <c r="B31" s="16" t="s">
        <v>23</v>
      </c>
      <c r="F31" s="10"/>
      <c r="G31" s="10"/>
      <c r="H31" s="10"/>
      <c r="J31" s="14"/>
    </row>
    <row r="32" spans="6:10" ht="13.5" thickBot="1">
      <c r="F32" s="10"/>
      <c r="G32" s="10"/>
      <c r="H32" s="10"/>
      <c r="J32" s="14"/>
    </row>
    <row r="33" spans="1:10" ht="13.5" thickBot="1">
      <c r="A33" s="99" t="s">
        <v>26</v>
      </c>
      <c r="B33" s="100"/>
      <c r="C33" s="100"/>
      <c r="D33" s="100"/>
      <c r="E33" s="101"/>
      <c r="G33" s="11"/>
      <c r="H33" s="10"/>
      <c r="J33" s="14"/>
    </row>
    <row r="34" spans="1:10" ht="12.75">
      <c r="A34" s="49"/>
      <c r="B34" s="50">
        <v>0</v>
      </c>
      <c r="C34" s="50">
        <v>0.6</v>
      </c>
      <c r="D34" s="50">
        <v>0.2</v>
      </c>
      <c r="E34" s="51">
        <v>0.95</v>
      </c>
      <c r="F34" s="10"/>
      <c r="G34" s="10"/>
      <c r="H34" s="10"/>
      <c r="J34" s="14"/>
    </row>
    <row r="35" spans="1:10" ht="12.75">
      <c r="A35" s="1" t="s">
        <v>5</v>
      </c>
      <c r="B35" s="25">
        <v>-0.1</v>
      </c>
      <c r="C35" s="25">
        <v>5.9</v>
      </c>
      <c r="D35" s="25">
        <v>1.9</v>
      </c>
      <c r="E35" s="26">
        <v>9.5</v>
      </c>
      <c r="F35" s="10"/>
      <c r="G35" s="10"/>
      <c r="H35" s="10"/>
      <c r="J35" s="14"/>
    </row>
    <row r="36" spans="1:10" ht="12.75">
      <c r="A36" s="1" t="s">
        <v>6</v>
      </c>
      <c r="B36" s="25">
        <v>-0.1</v>
      </c>
      <c r="C36" s="25">
        <v>5.9</v>
      </c>
      <c r="D36" s="25">
        <v>1.9</v>
      </c>
      <c r="E36" s="26">
        <v>9.5</v>
      </c>
      <c r="J36" s="14"/>
    </row>
    <row r="37" spans="1:16" ht="13.5" thickBot="1">
      <c r="A37" s="2" t="s">
        <v>10</v>
      </c>
      <c r="B37" s="3">
        <f>AVERAGE(B35:B36)</f>
        <v>-0.1</v>
      </c>
      <c r="C37" s="3">
        <f>AVERAGE(C35:C36)</f>
        <v>5.9</v>
      </c>
      <c r="D37" s="3">
        <f>AVERAGE(D35:D36)</f>
        <v>1.9</v>
      </c>
      <c r="E37" s="4">
        <f>AVERAGE(E35:E36)</f>
        <v>9.5</v>
      </c>
      <c r="J37" s="14"/>
      <c r="K37" s="19"/>
      <c r="L37" s="19"/>
      <c r="M37" s="19"/>
      <c r="N37" s="19"/>
      <c r="O37" s="19"/>
      <c r="P37" s="19"/>
    </row>
    <row r="38" spans="1:10" ht="13.5" thickBot="1">
      <c r="A38" s="5" t="s">
        <v>13</v>
      </c>
      <c r="B38" s="27">
        <v>0.1</v>
      </c>
      <c r="C38" s="27">
        <v>6.01</v>
      </c>
      <c r="D38" s="27">
        <v>2</v>
      </c>
      <c r="E38" s="28">
        <v>9.45</v>
      </c>
      <c r="J38" s="14"/>
    </row>
    <row r="39" spans="1:10" ht="12.75">
      <c r="A39" s="7" t="s">
        <v>1</v>
      </c>
      <c r="B39" s="7">
        <f>INTERCEPT(B37:E37,B38:E38)</f>
        <v>-0.18827644705621438</v>
      </c>
      <c r="J39" s="14"/>
    </row>
    <row r="40" spans="1:10" ht="12.75">
      <c r="A40" s="7" t="s">
        <v>50</v>
      </c>
      <c r="B40" s="7">
        <f>SLOPE(B37:E37,B38:E38)</f>
        <v>1.0223864344091607</v>
      </c>
      <c r="J40" s="14"/>
    </row>
    <row r="41" spans="1:10" ht="14.25">
      <c r="A41" s="7" t="s">
        <v>11</v>
      </c>
      <c r="B41" s="9">
        <f>FORECAST(B38,$B$37:$E$37,$B$38:$E$38)</f>
        <v>-0.08603780361529831</v>
      </c>
      <c r="C41" s="9">
        <f>FORECAST(C38,$B$37:$E$37,$B$38:$E$38)</f>
        <v>5.956266023742841</v>
      </c>
      <c r="D41" s="9">
        <f>FORECAST(D38,$B$37:$E$37,$B$38:$E$38)</f>
        <v>1.856496421762107</v>
      </c>
      <c r="E41" s="9">
        <f>FORECAST(E38,$B$37:$E$37,$B$38:$E$38)</f>
        <v>9.473275358110353</v>
      </c>
      <c r="J41" s="14"/>
    </row>
    <row r="42" spans="1:10" ht="12.75">
      <c r="A42" s="7" t="s">
        <v>12</v>
      </c>
      <c r="B42" s="8">
        <f>B37-B41</f>
        <v>-0.013962196384701697</v>
      </c>
      <c r="C42" s="8">
        <f>C37-C41</f>
        <v>-0.05626602374284051</v>
      </c>
      <c r="D42" s="8">
        <f>D37-D41</f>
        <v>0.04350357823789297</v>
      </c>
      <c r="E42" s="8">
        <f>E37-E41</f>
        <v>0.02672464188964696</v>
      </c>
      <c r="J42" s="14"/>
    </row>
    <row r="43" spans="1:10" ht="12.75">
      <c r="A43" s="7" t="s">
        <v>14</v>
      </c>
      <c r="B43" s="8"/>
      <c r="C43" s="8">
        <f>100*C42/C38</f>
        <v>-0.9362067178509237</v>
      </c>
      <c r="D43" s="8">
        <f>100*D42/D38</f>
        <v>2.1751789118946485</v>
      </c>
      <c r="E43" s="8">
        <f>100*E42/E38</f>
        <v>0.2828004432766874</v>
      </c>
      <c r="J43" s="14"/>
    </row>
    <row r="44" spans="1:10" ht="12.75">
      <c r="A44" s="23" t="s">
        <v>21</v>
      </c>
      <c r="B44" s="24" t="str">
        <f>IF(ABS(B42)&lt;=0.5,"OK","NO!!!")</f>
        <v>OK</v>
      </c>
      <c r="C44" s="24" t="str">
        <f>IF(ABS(C43)&lt;=4,"OK","NO!!!")</f>
        <v>OK</v>
      </c>
      <c r="D44" s="24" t="str">
        <f>IF(ABS(D43)&lt;=4,"OK","NO!!!")</f>
        <v>OK</v>
      </c>
      <c r="E44" s="24" t="str">
        <f>IF(ABS(E43)&lt;=4,"OK","NO!!!")</f>
        <v>OK</v>
      </c>
      <c r="J44" s="14"/>
    </row>
    <row r="45" ht="12.75">
      <c r="J45" s="14"/>
    </row>
    <row r="46" ht="13.5" thickBot="1">
      <c r="J46" s="14"/>
    </row>
    <row r="47" spans="2:10" ht="13.5" thickBot="1">
      <c r="B47" s="55" t="s">
        <v>118</v>
      </c>
      <c r="C47" s="69"/>
      <c r="E47" s="55" t="s">
        <v>119</v>
      </c>
      <c r="F47" s="70"/>
      <c r="G47" s="69"/>
      <c r="J47" s="14"/>
    </row>
    <row r="48" ht="12.75">
      <c r="J48" s="14"/>
    </row>
    <row r="49" ht="12.75">
      <c r="J49" s="14"/>
    </row>
    <row r="50" ht="12.75">
      <c r="J50" s="14"/>
    </row>
    <row r="51" ht="12.75">
      <c r="J51" s="14"/>
    </row>
    <row r="52" ht="12.75">
      <c r="J52" s="14"/>
    </row>
    <row r="53" ht="12.75">
      <c r="J53" s="14"/>
    </row>
    <row r="54" ht="12.75">
      <c r="J54" s="14"/>
    </row>
    <row r="55" ht="12.75">
      <c r="J55" s="14"/>
    </row>
    <row r="56" ht="12.75">
      <c r="J56" s="14"/>
    </row>
    <row r="57" ht="12.75">
      <c r="J57" s="14"/>
    </row>
    <row r="58" ht="12.75">
      <c r="J58" s="14"/>
    </row>
    <row r="59" ht="12.75">
      <c r="J59" s="14"/>
    </row>
    <row r="60" ht="12.75">
      <c r="J60" s="14"/>
    </row>
    <row r="61" ht="12.75">
      <c r="J61" s="14"/>
    </row>
    <row r="62" ht="12.75">
      <c r="J62" s="14"/>
    </row>
    <row r="63" ht="12.75">
      <c r="J63" s="14"/>
    </row>
    <row r="64" ht="12.75">
      <c r="J64" s="14"/>
    </row>
    <row r="65" ht="12.75">
      <c r="J65" s="14"/>
    </row>
    <row r="66" ht="12.75">
      <c r="J66" s="14"/>
    </row>
    <row r="67" ht="12.75">
      <c r="J67" s="14"/>
    </row>
    <row r="68" ht="12.75">
      <c r="J68" s="14"/>
    </row>
    <row r="69" ht="12.75">
      <c r="J69" s="14"/>
    </row>
    <row r="70" ht="12.75">
      <c r="J70" s="14"/>
    </row>
    <row r="71" ht="12.75">
      <c r="J71" s="14"/>
    </row>
    <row r="72" ht="12.75">
      <c r="J72" s="14"/>
    </row>
  </sheetData>
  <sheetProtection password="8635" sheet="1" objects="1"/>
  <mergeCells count="22">
    <mergeCell ref="A33:E33"/>
    <mergeCell ref="C4:E5"/>
    <mergeCell ref="F4:G4"/>
    <mergeCell ref="J4:L5"/>
    <mergeCell ref="A6:G6"/>
    <mergeCell ref="H6:N6"/>
    <mergeCell ref="F5:G5"/>
    <mergeCell ref="M5:N5"/>
    <mergeCell ref="B27:G28"/>
    <mergeCell ref="A1:B5"/>
    <mergeCell ref="A11:G11"/>
    <mergeCell ref="A27:A28"/>
    <mergeCell ref="C1:E3"/>
    <mergeCell ref="F1:G1"/>
    <mergeCell ref="H1:I5"/>
    <mergeCell ref="J1:L3"/>
    <mergeCell ref="M1:N1"/>
    <mergeCell ref="F2:G2"/>
    <mergeCell ref="M3:N3"/>
    <mergeCell ref="M4:N4"/>
    <mergeCell ref="M2:N2"/>
    <mergeCell ref="F3:G3"/>
  </mergeCells>
  <printOptions/>
  <pageMargins left="0.75" right="0.75" top="1" bottom="1" header="0.4921259845" footer="0.4921259845"/>
  <pageSetup horizontalDpi="600" verticalDpi="600" orientation="portrait" paperSize="9" scale="92" r:id="rId2"/>
  <colBreaks count="2" manualBreakCount="2">
    <brk id="7" max="65535" man="1"/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G53"/>
  <sheetViews>
    <sheetView zoomScalePageLayoutView="0" workbookViewId="0" topLeftCell="A1">
      <selection activeCell="F2" sqref="F2:G2"/>
    </sheetView>
  </sheetViews>
  <sheetFormatPr defaultColWidth="9.140625" defaultRowHeight="12.75"/>
  <cols>
    <col min="1" max="1" width="24.140625" style="0" customWidth="1"/>
    <col min="2" max="2" width="11.421875" style="0" customWidth="1"/>
    <col min="6" max="6" width="11.421875" style="0" customWidth="1"/>
    <col min="7" max="7" width="13.140625" style="0" customWidth="1"/>
  </cols>
  <sheetData>
    <row r="1" spans="1:7" ht="27" customHeight="1">
      <c r="A1" s="73"/>
      <c r="B1" s="74"/>
      <c r="C1" s="77" t="s">
        <v>19</v>
      </c>
      <c r="D1" s="78"/>
      <c r="E1" s="78"/>
      <c r="F1" s="132" t="s">
        <v>44</v>
      </c>
      <c r="G1" s="132"/>
    </row>
    <row r="2" spans="1:7" ht="27" customHeight="1">
      <c r="A2" s="75"/>
      <c r="B2" s="76"/>
      <c r="C2" s="78"/>
      <c r="D2" s="78"/>
      <c r="E2" s="78"/>
      <c r="F2" s="133" t="s">
        <v>90</v>
      </c>
      <c r="G2" s="133"/>
    </row>
    <row r="3" spans="1:7" ht="27" customHeight="1">
      <c r="A3" s="75"/>
      <c r="B3" s="76"/>
      <c r="C3" s="78"/>
      <c r="D3" s="78"/>
      <c r="E3" s="78"/>
      <c r="F3" s="133" t="s">
        <v>129</v>
      </c>
      <c r="G3" s="133"/>
    </row>
    <row r="4" spans="1:7" ht="27" customHeight="1">
      <c r="A4" s="75"/>
      <c r="B4" s="76"/>
      <c r="C4" s="81" t="s">
        <v>18</v>
      </c>
      <c r="D4" s="81"/>
      <c r="E4" s="81"/>
      <c r="F4" s="133" t="s">
        <v>128</v>
      </c>
      <c r="G4" s="133"/>
    </row>
    <row r="5" spans="1:7" ht="27" customHeight="1">
      <c r="A5" s="75"/>
      <c r="B5" s="76"/>
      <c r="C5" s="81"/>
      <c r="D5" s="81"/>
      <c r="E5" s="81"/>
      <c r="F5" s="132" t="s">
        <v>93</v>
      </c>
      <c r="G5" s="132"/>
    </row>
    <row r="6" spans="1:7" ht="15" customHeight="1">
      <c r="A6" s="84" t="s">
        <v>89</v>
      </c>
      <c r="B6" s="85"/>
      <c r="C6" s="85"/>
      <c r="D6" s="85"/>
      <c r="E6" s="85"/>
      <c r="F6" s="85"/>
      <c r="G6" s="85"/>
    </row>
    <row r="7" spans="1:7" ht="15.75" thickBot="1">
      <c r="A7" s="68"/>
      <c r="B7" s="68"/>
      <c r="C7" s="68"/>
      <c r="D7" s="68"/>
      <c r="E7" s="68"/>
      <c r="F7" s="68"/>
      <c r="G7" s="68"/>
    </row>
    <row r="8" spans="1:7" ht="15">
      <c r="A8" s="36" t="s">
        <v>120</v>
      </c>
      <c r="B8" s="68"/>
      <c r="C8" s="68"/>
      <c r="D8" s="68"/>
      <c r="E8" s="68"/>
      <c r="F8" s="68"/>
      <c r="G8" s="68"/>
    </row>
    <row r="9" spans="1:7" ht="15.75" thickBot="1">
      <c r="A9" s="71"/>
      <c r="B9" s="68"/>
      <c r="C9" s="68"/>
      <c r="D9" s="68"/>
      <c r="E9" s="68"/>
      <c r="F9" s="68"/>
      <c r="G9" s="68"/>
    </row>
    <row r="10" ht="13.5" thickBot="1"/>
    <row r="11" spans="1:7" ht="12.75" customHeight="1">
      <c r="A11" s="127" t="s">
        <v>24</v>
      </c>
      <c r="B11" s="118" t="s">
        <v>124</v>
      </c>
      <c r="C11" s="119"/>
      <c r="D11" s="119"/>
      <c r="E11" s="119"/>
      <c r="F11" s="119"/>
      <c r="G11" s="120"/>
    </row>
    <row r="12" spans="1:7" ht="13.5" thickBot="1">
      <c r="A12" s="128"/>
      <c r="B12" s="121"/>
      <c r="C12" s="122"/>
      <c r="D12" s="122"/>
      <c r="E12" s="122"/>
      <c r="F12" s="122"/>
      <c r="G12" s="123"/>
    </row>
    <row r="13" spans="2:7" ht="13.5" thickBot="1">
      <c r="B13" s="124"/>
      <c r="C13" s="125"/>
      <c r="D13" s="125"/>
      <c r="E13" s="125"/>
      <c r="F13" s="125"/>
      <c r="G13" s="126"/>
    </row>
    <row r="14" spans="1:7" ht="13.5" thickBot="1">
      <c r="A14" s="65" t="s">
        <v>84</v>
      </c>
      <c r="B14" s="63"/>
      <c r="D14" s="110" t="s">
        <v>95</v>
      </c>
      <c r="E14" s="111"/>
      <c r="F14" s="112"/>
      <c r="G14" s="116">
        <v>502</v>
      </c>
    </row>
    <row r="15" spans="2:7" ht="13.5" thickBot="1">
      <c r="B15" s="52"/>
      <c r="D15" s="113"/>
      <c r="E15" s="114"/>
      <c r="F15" s="115"/>
      <c r="G15" s="117"/>
    </row>
    <row r="16" spans="2:7" ht="12.75">
      <c r="B16" s="52"/>
      <c r="D16" s="110" t="s">
        <v>117</v>
      </c>
      <c r="E16" s="111"/>
      <c r="F16" s="112"/>
      <c r="G16" s="116">
        <v>1</v>
      </c>
    </row>
    <row r="17" spans="4:7" ht="13.5" thickBot="1">
      <c r="D17" s="113"/>
      <c r="E17" s="114"/>
      <c r="F17" s="115"/>
      <c r="G17" s="117"/>
    </row>
    <row r="18" spans="1:7" ht="28.5" customHeight="1" thickBot="1">
      <c r="A18" t="s">
        <v>52</v>
      </c>
      <c r="B18" s="46" t="s">
        <v>87</v>
      </c>
      <c r="C18" s="47" t="s">
        <v>85</v>
      </c>
      <c r="D18" s="48" t="s">
        <v>91</v>
      </c>
      <c r="E18" s="46" t="s">
        <v>88</v>
      </c>
      <c r="F18" s="47" t="s">
        <v>86</v>
      </c>
      <c r="G18" s="48" t="s">
        <v>92</v>
      </c>
    </row>
    <row r="19" spans="1:7" ht="12.75">
      <c r="A19" t="s">
        <v>53</v>
      </c>
      <c r="B19" s="64">
        <v>1</v>
      </c>
      <c r="C19" s="36"/>
      <c r="D19" s="42"/>
      <c r="E19" s="59">
        <v>501</v>
      </c>
      <c r="F19" s="36"/>
      <c r="G19" s="37"/>
    </row>
    <row r="20" spans="1:7" ht="12.75">
      <c r="A20" t="s">
        <v>54</v>
      </c>
      <c r="B20" s="59">
        <v>2</v>
      </c>
      <c r="C20" s="21">
        <f>B20-$G$16</f>
        <v>1</v>
      </c>
      <c r="D20" s="37" t="str">
        <f>IF((ABS(B20-$G$16))&lt;=4,"OK","NON OK")</f>
        <v>OK</v>
      </c>
      <c r="E20" s="59">
        <v>503</v>
      </c>
      <c r="F20" s="21">
        <f>((ABS(E20-$G$14)-C20)/$G$14)*100</f>
        <v>0</v>
      </c>
      <c r="G20" s="37" t="str">
        <f>IF((ABS(F20)&lt;=5),"OK","NON OK")</f>
        <v>OK</v>
      </c>
    </row>
    <row r="21" spans="1:7" ht="12.75">
      <c r="A21" t="s">
        <v>55</v>
      </c>
      <c r="B21" s="59">
        <v>7</v>
      </c>
      <c r="C21" s="21">
        <f aca="true" t="shared" si="0" ref="C21:C49">B21-$G$16</f>
        <v>6</v>
      </c>
      <c r="D21" s="37" t="str">
        <f aca="true" t="shared" si="1" ref="D21:D49">IF((ABS(B21-$G$16))&lt;=4,"OK","NON OK")</f>
        <v>NON OK</v>
      </c>
      <c r="E21" s="59">
        <v>504</v>
      </c>
      <c r="F21" s="21">
        <f aca="true" t="shared" si="2" ref="F21:F49">((ABS(E21-$G$14)-C21)/$G$14)*100</f>
        <v>-0.796812749003984</v>
      </c>
      <c r="G21" s="37" t="str">
        <f aca="true" t="shared" si="3" ref="G21:G49">IF((ABS(F21)&lt;=5),"OK","NON OK")</f>
        <v>OK</v>
      </c>
    </row>
    <row r="22" spans="1:7" ht="12.75">
      <c r="A22" t="s">
        <v>56</v>
      </c>
      <c r="B22" s="59">
        <v>1</v>
      </c>
      <c r="C22" s="21">
        <f t="shared" si="0"/>
        <v>0</v>
      </c>
      <c r="D22" s="37" t="str">
        <f t="shared" si="1"/>
        <v>OK</v>
      </c>
      <c r="E22" s="59">
        <v>510</v>
      </c>
      <c r="F22" s="21">
        <f t="shared" si="2"/>
        <v>1.593625498007968</v>
      </c>
      <c r="G22" s="37" t="str">
        <f t="shared" si="3"/>
        <v>OK</v>
      </c>
    </row>
    <row r="23" spans="1:7" ht="12.75">
      <c r="A23" t="s">
        <v>57</v>
      </c>
      <c r="B23" s="59">
        <v>5</v>
      </c>
      <c r="C23" s="21">
        <f t="shared" si="0"/>
        <v>4</v>
      </c>
      <c r="D23" s="37" t="str">
        <f t="shared" si="1"/>
        <v>OK</v>
      </c>
      <c r="E23" s="59">
        <v>510</v>
      </c>
      <c r="F23" s="21">
        <f t="shared" si="2"/>
        <v>0.796812749003984</v>
      </c>
      <c r="G23" s="37" t="str">
        <f t="shared" si="3"/>
        <v>OK</v>
      </c>
    </row>
    <row r="24" spans="1:7" ht="12.75">
      <c r="A24" t="s">
        <v>58</v>
      </c>
      <c r="B24" s="59"/>
      <c r="C24" s="21">
        <f t="shared" si="0"/>
        <v>-1</v>
      </c>
      <c r="D24" s="37" t="str">
        <f t="shared" si="1"/>
        <v>OK</v>
      </c>
      <c r="E24" s="59">
        <v>530</v>
      </c>
      <c r="F24" s="21">
        <f>((ABS(E24-$G$14)-C24)/$G$14)*100</f>
        <v>5.776892430278884</v>
      </c>
      <c r="G24" s="37" t="str">
        <f t="shared" si="3"/>
        <v>NON OK</v>
      </c>
    </row>
    <row r="25" spans="1:7" ht="12.75">
      <c r="A25" t="s">
        <v>59</v>
      </c>
      <c r="B25" s="59"/>
      <c r="C25" s="21">
        <f t="shared" si="0"/>
        <v>-1</v>
      </c>
      <c r="D25" s="37" t="str">
        <f t="shared" si="1"/>
        <v>OK</v>
      </c>
      <c r="E25" s="59"/>
      <c r="F25" s="21">
        <f t="shared" si="2"/>
        <v>100.199203187251</v>
      </c>
      <c r="G25" s="37" t="str">
        <f t="shared" si="3"/>
        <v>NON OK</v>
      </c>
    </row>
    <row r="26" spans="1:7" ht="12.75">
      <c r="A26" t="s">
        <v>60</v>
      </c>
      <c r="B26" s="59"/>
      <c r="C26" s="21">
        <f t="shared" si="0"/>
        <v>-1</v>
      </c>
      <c r="D26" s="37" t="str">
        <f t="shared" si="1"/>
        <v>OK</v>
      </c>
      <c r="E26" s="59"/>
      <c r="F26" s="21">
        <f t="shared" si="2"/>
        <v>100.199203187251</v>
      </c>
      <c r="G26" s="37" t="str">
        <f t="shared" si="3"/>
        <v>NON OK</v>
      </c>
    </row>
    <row r="27" spans="1:7" ht="12.75">
      <c r="A27" t="s">
        <v>61</v>
      </c>
      <c r="B27" s="59"/>
      <c r="C27" s="21">
        <f t="shared" si="0"/>
        <v>-1</v>
      </c>
      <c r="D27" s="37" t="str">
        <f t="shared" si="1"/>
        <v>OK</v>
      </c>
      <c r="E27" s="59"/>
      <c r="F27" s="21">
        <f t="shared" si="2"/>
        <v>100.199203187251</v>
      </c>
      <c r="G27" s="37" t="str">
        <f t="shared" si="3"/>
        <v>NON OK</v>
      </c>
    </row>
    <row r="28" spans="1:7" ht="12.75">
      <c r="A28" t="s">
        <v>62</v>
      </c>
      <c r="B28" s="59"/>
      <c r="C28" s="21">
        <f t="shared" si="0"/>
        <v>-1</v>
      </c>
      <c r="D28" s="37" t="str">
        <f t="shared" si="1"/>
        <v>OK</v>
      </c>
      <c r="E28" s="59"/>
      <c r="F28" s="21">
        <f t="shared" si="2"/>
        <v>100.199203187251</v>
      </c>
      <c r="G28" s="37" t="str">
        <f t="shared" si="3"/>
        <v>NON OK</v>
      </c>
    </row>
    <row r="29" spans="1:7" ht="12.75">
      <c r="A29" t="s">
        <v>63</v>
      </c>
      <c r="B29" s="59"/>
      <c r="C29" s="21">
        <f t="shared" si="0"/>
        <v>-1</v>
      </c>
      <c r="D29" s="37" t="str">
        <f t="shared" si="1"/>
        <v>OK</v>
      </c>
      <c r="E29" s="59"/>
      <c r="F29" s="21">
        <f t="shared" si="2"/>
        <v>100.199203187251</v>
      </c>
      <c r="G29" s="37" t="str">
        <f t="shared" si="3"/>
        <v>NON OK</v>
      </c>
    </row>
    <row r="30" spans="1:7" ht="12.75">
      <c r="A30" t="s">
        <v>64</v>
      </c>
      <c r="B30" s="59"/>
      <c r="C30" s="21">
        <f t="shared" si="0"/>
        <v>-1</v>
      </c>
      <c r="D30" s="37" t="str">
        <f t="shared" si="1"/>
        <v>OK</v>
      </c>
      <c r="E30" s="59"/>
      <c r="F30" s="21">
        <f t="shared" si="2"/>
        <v>100.199203187251</v>
      </c>
      <c r="G30" s="37" t="str">
        <f t="shared" si="3"/>
        <v>NON OK</v>
      </c>
    </row>
    <row r="31" spans="1:7" ht="12.75">
      <c r="A31" t="s">
        <v>65</v>
      </c>
      <c r="B31" s="59"/>
      <c r="C31" s="21">
        <f t="shared" si="0"/>
        <v>-1</v>
      </c>
      <c r="D31" s="37" t="str">
        <f t="shared" si="1"/>
        <v>OK</v>
      </c>
      <c r="E31" s="59"/>
      <c r="F31" s="21">
        <f t="shared" si="2"/>
        <v>100.199203187251</v>
      </c>
      <c r="G31" s="37" t="str">
        <f t="shared" si="3"/>
        <v>NON OK</v>
      </c>
    </row>
    <row r="32" spans="1:7" ht="12.75">
      <c r="A32" t="s">
        <v>66</v>
      </c>
      <c r="B32" s="59"/>
      <c r="C32" s="21">
        <f t="shared" si="0"/>
        <v>-1</v>
      </c>
      <c r="D32" s="37" t="str">
        <f t="shared" si="1"/>
        <v>OK</v>
      </c>
      <c r="E32" s="59"/>
      <c r="F32" s="21">
        <f t="shared" si="2"/>
        <v>100.199203187251</v>
      </c>
      <c r="G32" s="37" t="str">
        <f t="shared" si="3"/>
        <v>NON OK</v>
      </c>
    </row>
    <row r="33" spans="1:7" ht="12.75">
      <c r="A33" t="s">
        <v>67</v>
      </c>
      <c r="B33" s="59"/>
      <c r="C33" s="21">
        <f t="shared" si="0"/>
        <v>-1</v>
      </c>
      <c r="D33" s="37" t="str">
        <f t="shared" si="1"/>
        <v>OK</v>
      </c>
      <c r="E33" s="59"/>
      <c r="F33" s="21">
        <f t="shared" si="2"/>
        <v>100.199203187251</v>
      </c>
      <c r="G33" s="37" t="str">
        <f t="shared" si="3"/>
        <v>NON OK</v>
      </c>
    </row>
    <row r="34" spans="1:7" ht="12.75">
      <c r="A34" t="s">
        <v>68</v>
      </c>
      <c r="B34" s="59"/>
      <c r="C34" s="21">
        <f t="shared" si="0"/>
        <v>-1</v>
      </c>
      <c r="D34" s="37" t="str">
        <f t="shared" si="1"/>
        <v>OK</v>
      </c>
      <c r="E34" s="59"/>
      <c r="F34" s="21">
        <f t="shared" si="2"/>
        <v>100.199203187251</v>
      </c>
      <c r="G34" s="37" t="str">
        <f t="shared" si="3"/>
        <v>NON OK</v>
      </c>
    </row>
    <row r="35" spans="1:7" ht="12.75">
      <c r="A35" t="s">
        <v>69</v>
      </c>
      <c r="B35" s="59"/>
      <c r="C35" s="21">
        <f t="shared" si="0"/>
        <v>-1</v>
      </c>
      <c r="D35" s="37" t="str">
        <f t="shared" si="1"/>
        <v>OK</v>
      </c>
      <c r="E35" s="59"/>
      <c r="F35" s="21">
        <f t="shared" si="2"/>
        <v>100.199203187251</v>
      </c>
      <c r="G35" s="37" t="str">
        <f t="shared" si="3"/>
        <v>NON OK</v>
      </c>
    </row>
    <row r="36" spans="1:7" ht="12.75">
      <c r="A36" t="s">
        <v>70</v>
      </c>
      <c r="B36" s="59"/>
      <c r="C36" s="21">
        <f t="shared" si="0"/>
        <v>-1</v>
      </c>
      <c r="D36" s="37" t="str">
        <f t="shared" si="1"/>
        <v>OK</v>
      </c>
      <c r="E36" s="59"/>
      <c r="F36" s="21">
        <f t="shared" si="2"/>
        <v>100.199203187251</v>
      </c>
      <c r="G36" s="37" t="str">
        <f t="shared" si="3"/>
        <v>NON OK</v>
      </c>
    </row>
    <row r="37" spans="1:7" ht="12.75">
      <c r="A37" t="s">
        <v>71</v>
      </c>
      <c r="B37" s="59"/>
      <c r="C37" s="21">
        <f t="shared" si="0"/>
        <v>-1</v>
      </c>
      <c r="D37" s="37" t="str">
        <f t="shared" si="1"/>
        <v>OK</v>
      </c>
      <c r="E37" s="59"/>
      <c r="F37" s="21">
        <f t="shared" si="2"/>
        <v>100.199203187251</v>
      </c>
      <c r="G37" s="37" t="str">
        <f t="shared" si="3"/>
        <v>NON OK</v>
      </c>
    </row>
    <row r="38" spans="1:7" ht="12.75">
      <c r="A38" t="s">
        <v>72</v>
      </c>
      <c r="B38" s="59"/>
      <c r="C38" s="21">
        <f t="shared" si="0"/>
        <v>-1</v>
      </c>
      <c r="D38" s="37" t="str">
        <f t="shared" si="1"/>
        <v>OK</v>
      </c>
      <c r="E38" s="59"/>
      <c r="F38" s="21">
        <f t="shared" si="2"/>
        <v>100.199203187251</v>
      </c>
      <c r="G38" s="37" t="str">
        <f t="shared" si="3"/>
        <v>NON OK</v>
      </c>
    </row>
    <row r="39" spans="1:7" ht="12.75">
      <c r="A39" t="s">
        <v>73</v>
      </c>
      <c r="B39" s="59"/>
      <c r="C39" s="21">
        <f t="shared" si="0"/>
        <v>-1</v>
      </c>
      <c r="D39" s="37" t="str">
        <f t="shared" si="1"/>
        <v>OK</v>
      </c>
      <c r="E39" s="59"/>
      <c r="F39" s="21">
        <f t="shared" si="2"/>
        <v>100.199203187251</v>
      </c>
      <c r="G39" s="37" t="str">
        <f t="shared" si="3"/>
        <v>NON OK</v>
      </c>
    </row>
    <row r="40" spans="1:7" ht="12.75">
      <c r="A40" t="s">
        <v>74</v>
      </c>
      <c r="B40" s="59"/>
      <c r="C40" s="21">
        <f t="shared" si="0"/>
        <v>-1</v>
      </c>
      <c r="D40" s="37" t="str">
        <f t="shared" si="1"/>
        <v>OK</v>
      </c>
      <c r="E40" s="59"/>
      <c r="F40" s="21">
        <f t="shared" si="2"/>
        <v>100.199203187251</v>
      </c>
      <c r="G40" s="37" t="str">
        <f t="shared" si="3"/>
        <v>NON OK</v>
      </c>
    </row>
    <row r="41" spans="1:7" ht="12.75">
      <c r="A41" t="s">
        <v>75</v>
      </c>
      <c r="B41" s="59"/>
      <c r="C41" s="21">
        <f t="shared" si="0"/>
        <v>-1</v>
      </c>
      <c r="D41" s="37" t="str">
        <f t="shared" si="1"/>
        <v>OK</v>
      </c>
      <c r="E41" s="59"/>
      <c r="F41" s="21">
        <f t="shared" si="2"/>
        <v>100.199203187251</v>
      </c>
      <c r="G41" s="37" t="str">
        <f t="shared" si="3"/>
        <v>NON OK</v>
      </c>
    </row>
    <row r="42" spans="1:7" ht="12.75">
      <c r="A42" t="s">
        <v>76</v>
      </c>
      <c r="B42" s="59"/>
      <c r="C42" s="21">
        <f t="shared" si="0"/>
        <v>-1</v>
      </c>
      <c r="D42" s="37" t="str">
        <f t="shared" si="1"/>
        <v>OK</v>
      </c>
      <c r="E42" s="59"/>
      <c r="F42" s="21">
        <f t="shared" si="2"/>
        <v>100.199203187251</v>
      </c>
      <c r="G42" s="37" t="str">
        <f t="shared" si="3"/>
        <v>NON OK</v>
      </c>
    </row>
    <row r="43" spans="1:7" ht="12.75">
      <c r="A43" t="s">
        <v>77</v>
      </c>
      <c r="B43" s="59"/>
      <c r="C43" s="21">
        <f t="shared" si="0"/>
        <v>-1</v>
      </c>
      <c r="D43" s="37" t="str">
        <f t="shared" si="1"/>
        <v>OK</v>
      </c>
      <c r="E43" s="59"/>
      <c r="F43" s="21">
        <f t="shared" si="2"/>
        <v>100.199203187251</v>
      </c>
      <c r="G43" s="37" t="str">
        <f t="shared" si="3"/>
        <v>NON OK</v>
      </c>
    </row>
    <row r="44" spans="1:7" ht="12.75">
      <c r="A44" t="s">
        <v>78</v>
      </c>
      <c r="B44" s="59"/>
      <c r="C44" s="21">
        <f t="shared" si="0"/>
        <v>-1</v>
      </c>
      <c r="D44" s="37" t="str">
        <f t="shared" si="1"/>
        <v>OK</v>
      </c>
      <c r="E44" s="59"/>
      <c r="F44" s="21">
        <f t="shared" si="2"/>
        <v>100.199203187251</v>
      </c>
      <c r="G44" s="37" t="str">
        <f t="shared" si="3"/>
        <v>NON OK</v>
      </c>
    </row>
    <row r="45" spans="1:7" ht="12.75">
      <c r="A45" t="s">
        <v>79</v>
      </c>
      <c r="B45" s="59"/>
      <c r="C45" s="21">
        <f t="shared" si="0"/>
        <v>-1</v>
      </c>
      <c r="D45" s="37" t="str">
        <f t="shared" si="1"/>
        <v>OK</v>
      </c>
      <c r="E45" s="59"/>
      <c r="F45" s="21">
        <f t="shared" si="2"/>
        <v>100.199203187251</v>
      </c>
      <c r="G45" s="37" t="str">
        <f t="shared" si="3"/>
        <v>NON OK</v>
      </c>
    </row>
    <row r="46" spans="1:7" ht="12.75">
      <c r="A46" t="s">
        <v>80</v>
      </c>
      <c r="B46" s="59"/>
      <c r="C46" s="21">
        <f t="shared" si="0"/>
        <v>-1</v>
      </c>
      <c r="D46" s="37" t="str">
        <f t="shared" si="1"/>
        <v>OK</v>
      </c>
      <c r="E46" s="59"/>
      <c r="F46" s="21">
        <f t="shared" si="2"/>
        <v>100.199203187251</v>
      </c>
      <c r="G46" s="37" t="str">
        <f t="shared" si="3"/>
        <v>NON OK</v>
      </c>
    </row>
    <row r="47" spans="1:7" ht="12.75">
      <c r="A47" t="s">
        <v>81</v>
      </c>
      <c r="B47" s="59"/>
      <c r="C47" s="21">
        <f t="shared" si="0"/>
        <v>-1</v>
      </c>
      <c r="D47" s="37" t="str">
        <f t="shared" si="1"/>
        <v>OK</v>
      </c>
      <c r="E47" s="59"/>
      <c r="F47" s="21">
        <f t="shared" si="2"/>
        <v>100.199203187251</v>
      </c>
      <c r="G47" s="37" t="str">
        <f t="shared" si="3"/>
        <v>NON OK</v>
      </c>
    </row>
    <row r="48" spans="1:7" ht="12.75">
      <c r="A48" t="s">
        <v>82</v>
      </c>
      <c r="B48" s="59"/>
      <c r="C48" s="21">
        <f t="shared" si="0"/>
        <v>-1</v>
      </c>
      <c r="D48" s="37" t="str">
        <f t="shared" si="1"/>
        <v>OK</v>
      </c>
      <c r="E48" s="59"/>
      <c r="F48" s="21">
        <f t="shared" si="2"/>
        <v>100.199203187251</v>
      </c>
      <c r="G48" s="37" t="str">
        <f t="shared" si="3"/>
        <v>NON OK</v>
      </c>
    </row>
    <row r="49" spans="1:7" ht="13.5" thickBot="1">
      <c r="A49" t="s">
        <v>83</v>
      </c>
      <c r="B49" s="60"/>
      <c r="C49" s="22">
        <f t="shared" si="0"/>
        <v>-1</v>
      </c>
      <c r="D49" s="38" t="str">
        <f t="shared" si="1"/>
        <v>OK</v>
      </c>
      <c r="E49" s="60"/>
      <c r="F49" s="22">
        <f t="shared" si="2"/>
        <v>100.199203187251</v>
      </c>
      <c r="G49" s="38" t="str">
        <f t="shared" si="3"/>
        <v>NON OK</v>
      </c>
    </row>
    <row r="52" ht="13.5" thickBot="1"/>
    <row r="53" spans="2:7" ht="13.5" thickBot="1">
      <c r="B53" s="55" t="s">
        <v>118</v>
      </c>
      <c r="C53" s="69"/>
      <c r="E53" s="55" t="s">
        <v>119</v>
      </c>
      <c r="F53" s="70"/>
      <c r="G53" s="69"/>
    </row>
  </sheetData>
  <sheetProtection password="8635" sheet="1"/>
  <mergeCells count="15">
    <mergeCell ref="D16:F17"/>
    <mergeCell ref="G16:G17"/>
    <mergeCell ref="F3:G3"/>
    <mergeCell ref="C4:E5"/>
    <mergeCell ref="F4:G4"/>
    <mergeCell ref="F5:G5"/>
    <mergeCell ref="D14:F15"/>
    <mergeCell ref="G14:G15"/>
    <mergeCell ref="B11:G13"/>
    <mergeCell ref="A6:G6"/>
    <mergeCell ref="A11:A12"/>
    <mergeCell ref="A1:B5"/>
    <mergeCell ref="C1:E3"/>
    <mergeCell ref="F1:G1"/>
    <mergeCell ref="F2:G2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G5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4.140625" style="0" customWidth="1"/>
    <col min="2" max="2" width="11.421875" style="0" customWidth="1"/>
    <col min="6" max="6" width="11.421875" style="0" customWidth="1"/>
    <col min="7" max="7" width="13.140625" style="0" customWidth="1"/>
  </cols>
  <sheetData>
    <row r="1" spans="1:7" ht="27" customHeight="1">
      <c r="A1" s="73"/>
      <c r="B1" s="74"/>
      <c r="C1" s="77" t="s">
        <v>19</v>
      </c>
      <c r="D1" s="78"/>
      <c r="E1" s="78"/>
      <c r="F1" s="132" t="s">
        <v>44</v>
      </c>
      <c r="G1" s="132"/>
    </row>
    <row r="2" spans="1:7" ht="27" customHeight="1">
      <c r="A2" s="75"/>
      <c r="B2" s="76"/>
      <c r="C2" s="78"/>
      <c r="D2" s="78"/>
      <c r="E2" s="78"/>
      <c r="F2" s="133" t="s">
        <v>96</v>
      </c>
      <c r="G2" s="133"/>
    </row>
    <row r="3" spans="1:7" ht="27" customHeight="1">
      <c r="A3" s="75"/>
      <c r="B3" s="76"/>
      <c r="C3" s="78"/>
      <c r="D3" s="78"/>
      <c r="E3" s="78"/>
      <c r="F3" s="133" t="s">
        <v>129</v>
      </c>
      <c r="G3" s="133"/>
    </row>
    <row r="4" spans="1:7" ht="27" customHeight="1">
      <c r="A4" s="75"/>
      <c r="B4" s="76"/>
      <c r="C4" s="81" t="s">
        <v>18</v>
      </c>
      <c r="D4" s="81"/>
      <c r="E4" s="81"/>
      <c r="F4" s="133" t="s">
        <v>128</v>
      </c>
      <c r="G4" s="133"/>
    </row>
    <row r="5" spans="1:7" ht="27" customHeight="1">
      <c r="A5" s="75"/>
      <c r="B5" s="76"/>
      <c r="C5" s="81"/>
      <c r="D5" s="81"/>
      <c r="E5" s="81"/>
      <c r="F5" s="132" t="s">
        <v>93</v>
      </c>
      <c r="G5" s="132"/>
    </row>
    <row r="6" spans="1:7" ht="15.75" customHeight="1" thickBot="1">
      <c r="A6" s="84" t="s">
        <v>94</v>
      </c>
      <c r="B6" s="85"/>
      <c r="C6" s="85"/>
      <c r="D6" s="85"/>
      <c r="E6" s="85"/>
      <c r="F6" s="85"/>
      <c r="G6" s="85"/>
    </row>
    <row r="7" spans="1:7" ht="15">
      <c r="A7" s="36" t="s">
        <v>120</v>
      </c>
      <c r="B7" s="68"/>
      <c r="C7" s="68"/>
      <c r="D7" s="68"/>
      <c r="E7" s="68"/>
      <c r="F7" s="68"/>
      <c r="G7" s="68"/>
    </row>
    <row r="8" spans="1:7" ht="15.75" thickBot="1">
      <c r="A8" s="71"/>
      <c r="B8" s="68"/>
      <c r="C8" s="68"/>
      <c r="D8" s="68"/>
      <c r="E8" s="68"/>
      <c r="F8" s="68"/>
      <c r="G8" s="68"/>
    </row>
    <row r="9" ht="13.5" thickBot="1"/>
    <row r="10" spans="1:7" ht="12.75" customHeight="1">
      <c r="A10" s="130" t="s">
        <v>24</v>
      </c>
      <c r="B10" s="118" t="s">
        <v>123</v>
      </c>
      <c r="C10" s="119"/>
      <c r="D10" s="119"/>
      <c r="E10" s="119"/>
      <c r="F10" s="119"/>
      <c r="G10" s="120"/>
    </row>
    <row r="11" spans="1:7" ht="13.5" thickBot="1">
      <c r="A11" s="131"/>
      <c r="B11" s="121"/>
      <c r="C11" s="122"/>
      <c r="D11" s="122"/>
      <c r="E11" s="122"/>
      <c r="F11" s="122"/>
      <c r="G11" s="123"/>
    </row>
    <row r="12" spans="2:7" ht="13.5" thickBot="1">
      <c r="B12" s="124"/>
      <c r="C12" s="125"/>
      <c r="D12" s="125"/>
      <c r="E12" s="125"/>
      <c r="F12" s="125"/>
      <c r="G12" s="126"/>
    </row>
    <row r="13" spans="1:7" ht="13.5" thickBot="1">
      <c r="A13" t="s">
        <v>84</v>
      </c>
      <c r="B13" s="66"/>
      <c r="D13" s="110" t="s">
        <v>95</v>
      </c>
      <c r="E13" s="111"/>
      <c r="F13" s="112"/>
      <c r="G13" s="129">
        <v>10</v>
      </c>
    </row>
    <row r="14" spans="2:7" ht="13.5" thickBot="1">
      <c r="B14" s="52"/>
      <c r="D14" s="113"/>
      <c r="E14" s="114"/>
      <c r="F14" s="115"/>
      <c r="G14" s="117"/>
    </row>
    <row r="15" spans="2:7" ht="12.75" customHeight="1">
      <c r="B15" s="52"/>
      <c r="D15" s="110" t="s">
        <v>117</v>
      </c>
      <c r="E15" s="111"/>
      <c r="F15" s="112"/>
      <c r="G15" s="116">
        <v>0.3</v>
      </c>
    </row>
    <row r="16" spans="4:7" ht="13.5" thickBot="1">
      <c r="D16" s="113"/>
      <c r="E16" s="114"/>
      <c r="F16" s="115"/>
      <c r="G16" s="117"/>
    </row>
    <row r="17" spans="1:7" ht="28.5" customHeight="1" thickBot="1">
      <c r="A17" t="s">
        <v>52</v>
      </c>
      <c r="B17" s="46" t="s">
        <v>87</v>
      </c>
      <c r="C17" s="47" t="s">
        <v>85</v>
      </c>
      <c r="D17" s="48" t="s">
        <v>91</v>
      </c>
      <c r="E17" s="46" t="s">
        <v>88</v>
      </c>
      <c r="F17" s="47" t="s">
        <v>86</v>
      </c>
      <c r="G17" s="48" t="s">
        <v>92</v>
      </c>
    </row>
    <row r="18" spans="1:7" ht="12.75">
      <c r="A18" t="s">
        <v>53</v>
      </c>
      <c r="B18" s="64">
        <v>0.3</v>
      </c>
      <c r="C18" s="21"/>
      <c r="D18" s="37"/>
      <c r="E18" s="59">
        <v>9.999</v>
      </c>
      <c r="F18" s="21"/>
      <c r="G18" s="37"/>
    </row>
    <row r="19" spans="1:7" ht="12.75">
      <c r="A19" t="s">
        <v>54</v>
      </c>
      <c r="B19" s="59">
        <v>0.3</v>
      </c>
      <c r="C19" s="21">
        <f>B19-$G$15</f>
        <v>0</v>
      </c>
      <c r="D19" s="37" t="str">
        <f>IF((ABS(B19-$G$15))&lt;=0.5,"OK","NON OK")</f>
        <v>OK</v>
      </c>
      <c r="E19" s="59">
        <v>9.999</v>
      </c>
      <c r="F19" s="21">
        <f>((ABS(E19-$G$13)-C19)/$G$13)*100</f>
        <v>0.009999999999994458</v>
      </c>
      <c r="G19" s="37" t="str">
        <f>IF((ABS(F19)&lt;=5),"OK","NON OK")</f>
        <v>OK</v>
      </c>
    </row>
    <row r="20" spans="1:7" ht="12.75">
      <c r="A20" t="s">
        <v>55</v>
      </c>
      <c r="B20" s="59">
        <v>0.4</v>
      </c>
      <c r="C20" s="21">
        <f aca="true" t="shared" si="0" ref="C20:C48">B20-$G$15</f>
        <v>0.10000000000000003</v>
      </c>
      <c r="D20" s="37" t="str">
        <f aca="true" t="shared" si="1" ref="D20:D48">IF((ABS(B20-$G$15))&lt;=0.5,"OK","NON OK")</f>
        <v>OK</v>
      </c>
      <c r="E20" s="59">
        <v>9.995</v>
      </c>
      <c r="F20" s="21">
        <f aca="true" t="shared" si="2" ref="F20:F48">((ABS(E20-$G$13)-C20)/$G$13)*100</f>
        <v>-0.9499999999999925</v>
      </c>
      <c r="G20" s="37" t="str">
        <f aca="true" t="shared" si="3" ref="G20:G48">IF((ABS(F20)&lt;=5),"OK","NON OK")</f>
        <v>OK</v>
      </c>
    </row>
    <row r="21" spans="1:7" ht="12.75">
      <c r="A21" t="s">
        <v>56</v>
      </c>
      <c r="B21" s="59">
        <v>0.5</v>
      </c>
      <c r="C21" s="21">
        <f t="shared" si="0"/>
        <v>0.2</v>
      </c>
      <c r="D21" s="37" t="str">
        <f t="shared" si="1"/>
        <v>OK</v>
      </c>
      <c r="E21" s="59">
        <v>9.948</v>
      </c>
      <c r="F21" s="21">
        <f t="shared" si="2"/>
        <v>-1.480000000000004</v>
      </c>
      <c r="G21" s="37" t="str">
        <f t="shared" si="3"/>
        <v>OK</v>
      </c>
    </row>
    <row r="22" spans="1:7" ht="12.75">
      <c r="A22" t="s">
        <v>57</v>
      </c>
      <c r="B22" s="59">
        <v>0.5</v>
      </c>
      <c r="C22" s="21">
        <f t="shared" si="0"/>
        <v>0.2</v>
      </c>
      <c r="D22" s="37" t="str">
        <f t="shared" si="1"/>
        <v>OK</v>
      </c>
      <c r="E22" s="59">
        <v>9.4</v>
      </c>
      <c r="F22" s="21">
        <f t="shared" si="2"/>
        <v>3.9999999999999964</v>
      </c>
      <c r="G22" s="37" t="str">
        <f t="shared" si="3"/>
        <v>OK</v>
      </c>
    </row>
    <row r="23" spans="1:7" ht="12.75">
      <c r="A23" t="s">
        <v>58</v>
      </c>
      <c r="B23" s="59">
        <v>0.4</v>
      </c>
      <c r="C23" s="21">
        <f t="shared" si="0"/>
        <v>0.10000000000000003</v>
      </c>
      <c r="D23" s="37" t="str">
        <f t="shared" si="1"/>
        <v>OK</v>
      </c>
      <c r="E23" s="59">
        <v>9.213</v>
      </c>
      <c r="F23" s="21">
        <f t="shared" si="2"/>
        <v>6.870000000000006</v>
      </c>
      <c r="G23" s="37" t="str">
        <f t="shared" si="3"/>
        <v>NON OK</v>
      </c>
    </row>
    <row r="24" spans="1:7" ht="12.75">
      <c r="A24" t="s">
        <v>59</v>
      </c>
      <c r="B24" s="59">
        <v>0.4</v>
      </c>
      <c r="C24" s="21">
        <f t="shared" si="0"/>
        <v>0.10000000000000003</v>
      </c>
      <c r="D24" s="37" t="str">
        <f t="shared" si="1"/>
        <v>OK</v>
      </c>
      <c r="E24" s="59">
        <v>9.42</v>
      </c>
      <c r="F24" s="21">
        <f t="shared" si="2"/>
        <v>4.8</v>
      </c>
      <c r="G24" s="37" t="str">
        <f t="shared" si="3"/>
        <v>OK</v>
      </c>
    </row>
    <row r="25" spans="1:7" ht="12.75">
      <c r="A25" t="s">
        <v>60</v>
      </c>
      <c r="B25" s="59"/>
      <c r="C25" s="21">
        <f t="shared" si="0"/>
        <v>-0.3</v>
      </c>
      <c r="D25" s="37" t="str">
        <f t="shared" si="1"/>
        <v>OK</v>
      </c>
      <c r="E25" s="59"/>
      <c r="F25" s="21">
        <f t="shared" si="2"/>
        <v>103</v>
      </c>
      <c r="G25" s="37" t="str">
        <f t="shared" si="3"/>
        <v>NON OK</v>
      </c>
    </row>
    <row r="26" spans="1:7" ht="12.75">
      <c r="A26" t="s">
        <v>61</v>
      </c>
      <c r="B26" s="59"/>
      <c r="C26" s="21">
        <f t="shared" si="0"/>
        <v>-0.3</v>
      </c>
      <c r="D26" s="37" t="str">
        <f t="shared" si="1"/>
        <v>OK</v>
      </c>
      <c r="E26" s="59"/>
      <c r="F26" s="21">
        <f t="shared" si="2"/>
        <v>103</v>
      </c>
      <c r="G26" s="37" t="str">
        <f t="shared" si="3"/>
        <v>NON OK</v>
      </c>
    </row>
    <row r="27" spans="1:7" ht="12.75">
      <c r="A27" t="s">
        <v>62</v>
      </c>
      <c r="B27" s="59"/>
      <c r="C27" s="21">
        <f t="shared" si="0"/>
        <v>-0.3</v>
      </c>
      <c r="D27" s="37" t="str">
        <f t="shared" si="1"/>
        <v>OK</v>
      </c>
      <c r="E27" s="59"/>
      <c r="F27" s="21">
        <f t="shared" si="2"/>
        <v>103</v>
      </c>
      <c r="G27" s="37" t="str">
        <f t="shared" si="3"/>
        <v>NON OK</v>
      </c>
    </row>
    <row r="28" spans="1:7" ht="12.75">
      <c r="A28" t="s">
        <v>63</v>
      </c>
      <c r="B28" s="59"/>
      <c r="C28" s="21">
        <f t="shared" si="0"/>
        <v>-0.3</v>
      </c>
      <c r="D28" s="37" t="str">
        <f t="shared" si="1"/>
        <v>OK</v>
      </c>
      <c r="E28" s="59"/>
      <c r="F28" s="21">
        <f t="shared" si="2"/>
        <v>103</v>
      </c>
      <c r="G28" s="37" t="str">
        <f t="shared" si="3"/>
        <v>NON OK</v>
      </c>
    </row>
    <row r="29" spans="1:7" ht="12.75">
      <c r="A29" t="s">
        <v>64</v>
      </c>
      <c r="B29" s="59"/>
      <c r="C29" s="21">
        <f t="shared" si="0"/>
        <v>-0.3</v>
      </c>
      <c r="D29" s="37" t="str">
        <f t="shared" si="1"/>
        <v>OK</v>
      </c>
      <c r="E29" s="59"/>
      <c r="F29" s="21">
        <f t="shared" si="2"/>
        <v>103</v>
      </c>
      <c r="G29" s="37" t="str">
        <f t="shared" si="3"/>
        <v>NON OK</v>
      </c>
    </row>
    <row r="30" spans="1:7" ht="12.75">
      <c r="A30" t="s">
        <v>65</v>
      </c>
      <c r="B30" s="59"/>
      <c r="C30" s="21">
        <f t="shared" si="0"/>
        <v>-0.3</v>
      </c>
      <c r="D30" s="37" t="str">
        <f t="shared" si="1"/>
        <v>OK</v>
      </c>
      <c r="E30" s="59"/>
      <c r="F30" s="21">
        <f t="shared" si="2"/>
        <v>103</v>
      </c>
      <c r="G30" s="37" t="str">
        <f t="shared" si="3"/>
        <v>NON OK</v>
      </c>
    </row>
    <row r="31" spans="1:7" ht="12.75">
      <c r="A31" t="s">
        <v>66</v>
      </c>
      <c r="B31" s="59"/>
      <c r="C31" s="21">
        <f t="shared" si="0"/>
        <v>-0.3</v>
      </c>
      <c r="D31" s="37" t="str">
        <f t="shared" si="1"/>
        <v>OK</v>
      </c>
      <c r="E31" s="59"/>
      <c r="F31" s="21">
        <f t="shared" si="2"/>
        <v>103</v>
      </c>
      <c r="G31" s="37" t="str">
        <f t="shared" si="3"/>
        <v>NON OK</v>
      </c>
    </row>
    <row r="32" spans="1:7" ht="12.75">
      <c r="A32" t="s">
        <v>67</v>
      </c>
      <c r="B32" s="59"/>
      <c r="C32" s="21">
        <f t="shared" si="0"/>
        <v>-0.3</v>
      </c>
      <c r="D32" s="37" t="str">
        <f t="shared" si="1"/>
        <v>OK</v>
      </c>
      <c r="E32" s="59"/>
      <c r="F32" s="21">
        <f t="shared" si="2"/>
        <v>103</v>
      </c>
      <c r="G32" s="37" t="str">
        <f t="shared" si="3"/>
        <v>NON OK</v>
      </c>
    </row>
    <row r="33" spans="1:7" ht="12.75">
      <c r="A33" t="s">
        <v>68</v>
      </c>
      <c r="B33" s="59"/>
      <c r="C33" s="21">
        <f t="shared" si="0"/>
        <v>-0.3</v>
      </c>
      <c r="D33" s="37" t="str">
        <f t="shared" si="1"/>
        <v>OK</v>
      </c>
      <c r="E33" s="59"/>
      <c r="F33" s="21">
        <f t="shared" si="2"/>
        <v>103</v>
      </c>
      <c r="G33" s="37" t="str">
        <f t="shared" si="3"/>
        <v>NON OK</v>
      </c>
    </row>
    <row r="34" spans="1:7" ht="12.75">
      <c r="A34" t="s">
        <v>69</v>
      </c>
      <c r="B34" s="59"/>
      <c r="C34" s="21">
        <f t="shared" si="0"/>
        <v>-0.3</v>
      </c>
      <c r="D34" s="37" t="str">
        <f t="shared" si="1"/>
        <v>OK</v>
      </c>
      <c r="E34" s="59"/>
      <c r="F34" s="21">
        <f t="shared" si="2"/>
        <v>103</v>
      </c>
      <c r="G34" s="37" t="str">
        <f t="shared" si="3"/>
        <v>NON OK</v>
      </c>
    </row>
    <row r="35" spans="1:7" ht="12.75">
      <c r="A35" t="s">
        <v>70</v>
      </c>
      <c r="B35" s="59"/>
      <c r="C35" s="21">
        <f t="shared" si="0"/>
        <v>-0.3</v>
      </c>
      <c r="D35" s="37" t="str">
        <f t="shared" si="1"/>
        <v>OK</v>
      </c>
      <c r="E35" s="59"/>
      <c r="F35" s="21">
        <f t="shared" si="2"/>
        <v>103</v>
      </c>
      <c r="G35" s="37" t="str">
        <f t="shared" si="3"/>
        <v>NON OK</v>
      </c>
    </row>
    <row r="36" spans="1:7" ht="12.75">
      <c r="A36" t="s">
        <v>71</v>
      </c>
      <c r="B36" s="59"/>
      <c r="C36" s="21">
        <f t="shared" si="0"/>
        <v>-0.3</v>
      </c>
      <c r="D36" s="37" t="str">
        <f t="shared" si="1"/>
        <v>OK</v>
      </c>
      <c r="E36" s="59"/>
      <c r="F36" s="21">
        <f t="shared" si="2"/>
        <v>103</v>
      </c>
      <c r="G36" s="37" t="str">
        <f t="shared" si="3"/>
        <v>NON OK</v>
      </c>
    </row>
    <row r="37" spans="1:7" ht="12.75">
      <c r="A37" t="s">
        <v>72</v>
      </c>
      <c r="B37" s="59"/>
      <c r="C37" s="21">
        <f t="shared" si="0"/>
        <v>-0.3</v>
      </c>
      <c r="D37" s="37" t="str">
        <f t="shared" si="1"/>
        <v>OK</v>
      </c>
      <c r="E37" s="59"/>
      <c r="F37" s="21">
        <f t="shared" si="2"/>
        <v>103</v>
      </c>
      <c r="G37" s="37" t="str">
        <f t="shared" si="3"/>
        <v>NON OK</v>
      </c>
    </row>
    <row r="38" spans="1:7" ht="12.75">
      <c r="A38" t="s">
        <v>73</v>
      </c>
      <c r="B38" s="59"/>
      <c r="C38" s="21">
        <f t="shared" si="0"/>
        <v>-0.3</v>
      </c>
      <c r="D38" s="37" t="str">
        <f t="shared" si="1"/>
        <v>OK</v>
      </c>
      <c r="E38" s="59"/>
      <c r="F38" s="21">
        <f t="shared" si="2"/>
        <v>103</v>
      </c>
      <c r="G38" s="37" t="str">
        <f t="shared" si="3"/>
        <v>NON OK</v>
      </c>
    </row>
    <row r="39" spans="1:7" ht="12.75">
      <c r="A39" t="s">
        <v>74</v>
      </c>
      <c r="B39" s="59"/>
      <c r="C39" s="21">
        <f t="shared" si="0"/>
        <v>-0.3</v>
      </c>
      <c r="D39" s="37" t="str">
        <f t="shared" si="1"/>
        <v>OK</v>
      </c>
      <c r="E39" s="59"/>
      <c r="F39" s="21">
        <f t="shared" si="2"/>
        <v>103</v>
      </c>
      <c r="G39" s="37" t="str">
        <f t="shared" si="3"/>
        <v>NON OK</v>
      </c>
    </row>
    <row r="40" spans="1:7" ht="12.75">
      <c r="A40" t="s">
        <v>75</v>
      </c>
      <c r="B40" s="59"/>
      <c r="C40" s="21">
        <f t="shared" si="0"/>
        <v>-0.3</v>
      </c>
      <c r="D40" s="37" t="str">
        <f t="shared" si="1"/>
        <v>OK</v>
      </c>
      <c r="E40" s="59"/>
      <c r="F40" s="21">
        <f t="shared" si="2"/>
        <v>103</v>
      </c>
      <c r="G40" s="37" t="str">
        <f t="shared" si="3"/>
        <v>NON OK</v>
      </c>
    </row>
    <row r="41" spans="1:7" ht="12.75">
      <c r="A41" t="s">
        <v>76</v>
      </c>
      <c r="B41" s="59"/>
      <c r="C41" s="21">
        <f t="shared" si="0"/>
        <v>-0.3</v>
      </c>
      <c r="D41" s="37" t="str">
        <f t="shared" si="1"/>
        <v>OK</v>
      </c>
      <c r="E41" s="59"/>
      <c r="F41" s="21">
        <f t="shared" si="2"/>
        <v>103</v>
      </c>
      <c r="G41" s="37" t="str">
        <f t="shared" si="3"/>
        <v>NON OK</v>
      </c>
    </row>
    <row r="42" spans="1:7" ht="12.75">
      <c r="A42" t="s">
        <v>77</v>
      </c>
      <c r="B42" s="59"/>
      <c r="C42" s="21">
        <f t="shared" si="0"/>
        <v>-0.3</v>
      </c>
      <c r="D42" s="37" t="str">
        <f t="shared" si="1"/>
        <v>OK</v>
      </c>
      <c r="E42" s="59"/>
      <c r="F42" s="21">
        <f t="shared" si="2"/>
        <v>103</v>
      </c>
      <c r="G42" s="37" t="str">
        <f t="shared" si="3"/>
        <v>NON OK</v>
      </c>
    </row>
    <row r="43" spans="1:7" ht="12.75">
      <c r="A43" t="s">
        <v>78</v>
      </c>
      <c r="B43" s="59"/>
      <c r="C43" s="21">
        <f t="shared" si="0"/>
        <v>-0.3</v>
      </c>
      <c r="D43" s="37" t="str">
        <f t="shared" si="1"/>
        <v>OK</v>
      </c>
      <c r="E43" s="59"/>
      <c r="F43" s="21">
        <f t="shared" si="2"/>
        <v>103</v>
      </c>
      <c r="G43" s="37" t="str">
        <f t="shared" si="3"/>
        <v>NON OK</v>
      </c>
    </row>
    <row r="44" spans="1:7" ht="12.75">
      <c r="A44" t="s">
        <v>79</v>
      </c>
      <c r="B44" s="59"/>
      <c r="C44" s="21">
        <f t="shared" si="0"/>
        <v>-0.3</v>
      </c>
      <c r="D44" s="37" t="str">
        <f t="shared" si="1"/>
        <v>OK</v>
      </c>
      <c r="E44" s="59"/>
      <c r="F44" s="21">
        <f t="shared" si="2"/>
        <v>103</v>
      </c>
      <c r="G44" s="37" t="str">
        <f t="shared" si="3"/>
        <v>NON OK</v>
      </c>
    </row>
    <row r="45" spans="1:7" ht="12.75">
      <c r="A45" t="s">
        <v>80</v>
      </c>
      <c r="B45" s="59"/>
      <c r="C45" s="21">
        <f t="shared" si="0"/>
        <v>-0.3</v>
      </c>
      <c r="D45" s="37" t="str">
        <f t="shared" si="1"/>
        <v>OK</v>
      </c>
      <c r="E45" s="59"/>
      <c r="F45" s="21">
        <f t="shared" si="2"/>
        <v>103</v>
      </c>
      <c r="G45" s="37" t="str">
        <f t="shared" si="3"/>
        <v>NON OK</v>
      </c>
    </row>
    <row r="46" spans="1:7" ht="12.75">
      <c r="A46" t="s">
        <v>81</v>
      </c>
      <c r="B46" s="59"/>
      <c r="C46" s="21">
        <f t="shared" si="0"/>
        <v>-0.3</v>
      </c>
      <c r="D46" s="37" t="str">
        <f t="shared" si="1"/>
        <v>OK</v>
      </c>
      <c r="E46" s="59"/>
      <c r="F46" s="21">
        <f t="shared" si="2"/>
        <v>103</v>
      </c>
      <c r="G46" s="37" t="str">
        <f t="shared" si="3"/>
        <v>NON OK</v>
      </c>
    </row>
    <row r="47" spans="1:7" ht="12.75">
      <c r="A47" t="s">
        <v>82</v>
      </c>
      <c r="B47" s="59"/>
      <c r="C47" s="21">
        <f t="shared" si="0"/>
        <v>-0.3</v>
      </c>
      <c r="D47" s="37" t="str">
        <f t="shared" si="1"/>
        <v>OK</v>
      </c>
      <c r="E47" s="59"/>
      <c r="F47" s="21">
        <f t="shared" si="2"/>
        <v>103</v>
      </c>
      <c r="G47" s="37" t="str">
        <f t="shared" si="3"/>
        <v>NON OK</v>
      </c>
    </row>
    <row r="48" spans="1:7" ht="13.5" thickBot="1">
      <c r="A48" t="s">
        <v>83</v>
      </c>
      <c r="B48" s="60"/>
      <c r="C48" s="22">
        <f t="shared" si="0"/>
        <v>-0.3</v>
      </c>
      <c r="D48" s="37" t="str">
        <f t="shared" si="1"/>
        <v>OK</v>
      </c>
      <c r="E48" s="60"/>
      <c r="F48" s="21">
        <f t="shared" si="2"/>
        <v>103</v>
      </c>
      <c r="G48" s="38" t="str">
        <f t="shared" si="3"/>
        <v>NON OK</v>
      </c>
    </row>
    <row r="51" ht="13.5" thickBot="1"/>
    <row r="52" spans="2:7" ht="13.5" thickBot="1">
      <c r="B52" s="55" t="s">
        <v>118</v>
      </c>
      <c r="C52" s="69"/>
      <c r="E52" s="55" t="s">
        <v>119</v>
      </c>
      <c r="F52" s="70"/>
      <c r="G52" s="69"/>
    </row>
  </sheetData>
  <sheetProtection password="8635" sheet="1"/>
  <mergeCells count="15">
    <mergeCell ref="D15:F16"/>
    <mergeCell ref="G15:G16"/>
    <mergeCell ref="F3:G3"/>
    <mergeCell ref="C4:E5"/>
    <mergeCell ref="F4:G4"/>
    <mergeCell ref="F5:G5"/>
    <mergeCell ref="D13:F14"/>
    <mergeCell ref="G13:G14"/>
    <mergeCell ref="B10:G12"/>
    <mergeCell ref="A6:G6"/>
    <mergeCell ref="A10:A11"/>
    <mergeCell ref="A1:B5"/>
    <mergeCell ref="C1:E3"/>
    <mergeCell ref="F1:G1"/>
    <mergeCell ref="F2:G2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G5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4.140625" style="0" customWidth="1"/>
    <col min="2" max="2" width="11.421875" style="0" customWidth="1"/>
    <col min="6" max="6" width="11.421875" style="0" customWidth="1"/>
    <col min="7" max="7" width="13.140625" style="0" customWidth="1"/>
  </cols>
  <sheetData>
    <row r="1" spans="1:7" ht="27" customHeight="1">
      <c r="A1" s="73"/>
      <c r="B1" s="74"/>
      <c r="C1" s="77" t="s">
        <v>19</v>
      </c>
      <c r="D1" s="78"/>
      <c r="E1" s="78"/>
      <c r="F1" s="132" t="s">
        <v>44</v>
      </c>
      <c r="G1" s="132"/>
    </row>
    <row r="2" spans="1:7" ht="27" customHeight="1">
      <c r="A2" s="75"/>
      <c r="B2" s="76"/>
      <c r="C2" s="78"/>
      <c r="D2" s="78"/>
      <c r="E2" s="78"/>
      <c r="F2" s="133" t="s">
        <v>97</v>
      </c>
      <c r="G2" s="133"/>
    </row>
    <row r="3" spans="1:7" ht="27" customHeight="1">
      <c r="A3" s="75"/>
      <c r="B3" s="76"/>
      <c r="C3" s="78"/>
      <c r="D3" s="78"/>
      <c r="E3" s="78"/>
      <c r="F3" s="133" t="s">
        <v>129</v>
      </c>
      <c r="G3" s="133"/>
    </row>
    <row r="4" spans="1:7" ht="27" customHeight="1">
      <c r="A4" s="75"/>
      <c r="B4" s="76"/>
      <c r="C4" s="81" t="s">
        <v>18</v>
      </c>
      <c r="D4" s="81"/>
      <c r="E4" s="81"/>
      <c r="F4" s="133" t="s">
        <v>128</v>
      </c>
      <c r="G4" s="133"/>
    </row>
    <row r="5" spans="1:7" ht="27" customHeight="1">
      <c r="A5" s="75"/>
      <c r="B5" s="76"/>
      <c r="C5" s="81"/>
      <c r="D5" s="81"/>
      <c r="E5" s="81"/>
      <c r="F5" s="132" t="s">
        <v>93</v>
      </c>
      <c r="G5" s="132"/>
    </row>
    <row r="6" spans="1:7" ht="15" customHeight="1" thickBot="1">
      <c r="A6" s="84" t="s">
        <v>98</v>
      </c>
      <c r="B6" s="85"/>
      <c r="C6" s="85"/>
      <c r="D6" s="85"/>
      <c r="E6" s="85"/>
      <c r="F6" s="85"/>
      <c r="G6" s="85"/>
    </row>
    <row r="7" spans="1:7" ht="15" customHeight="1">
      <c r="A7" s="36" t="s">
        <v>120</v>
      </c>
      <c r="B7" s="68"/>
      <c r="C7" s="68"/>
      <c r="D7" s="68"/>
      <c r="E7" s="68"/>
      <c r="F7" s="68"/>
      <c r="G7" s="68"/>
    </row>
    <row r="8" ht="13.5" thickBot="1">
      <c r="A8" s="71"/>
    </row>
    <row r="9" spans="1:7" ht="13.5" customHeight="1" thickBot="1">
      <c r="A9" t="s">
        <v>105</v>
      </c>
      <c r="E9" s="16" t="s">
        <v>114</v>
      </c>
      <c r="F9" s="94" t="s">
        <v>115</v>
      </c>
      <c r="G9" s="94"/>
    </row>
    <row r="10" spans="1:7" ht="13.5" thickBot="1">
      <c r="A10" s="56" t="s">
        <v>100</v>
      </c>
      <c r="B10" s="58" t="s">
        <v>4</v>
      </c>
      <c r="C10" s="58" t="s">
        <v>99</v>
      </c>
      <c r="F10" s="94"/>
      <c r="G10" s="94"/>
    </row>
    <row r="11" spans="1:7" ht="12.75">
      <c r="A11" s="53" t="s">
        <v>101</v>
      </c>
      <c r="B11" s="59">
        <v>480</v>
      </c>
      <c r="C11" s="59">
        <v>481</v>
      </c>
      <c r="F11" s="94"/>
      <c r="G11" s="94"/>
    </row>
    <row r="12" spans="1:7" ht="12.75">
      <c r="A12" s="53" t="s">
        <v>102</v>
      </c>
      <c r="B12" s="59"/>
      <c r="C12" s="59"/>
      <c r="F12" s="94"/>
      <c r="G12" s="94"/>
    </row>
    <row r="13" spans="1:3" ht="12.75">
      <c r="A13" s="53" t="s">
        <v>103</v>
      </c>
      <c r="B13" s="59"/>
      <c r="C13" s="59"/>
    </row>
    <row r="14" spans="1:3" ht="13.5" thickBot="1">
      <c r="A14" s="53" t="s">
        <v>104</v>
      </c>
      <c r="B14" s="60"/>
      <c r="C14" s="60"/>
    </row>
    <row r="15" spans="1:3" ht="13.5" thickBot="1">
      <c r="A15" s="55" t="s">
        <v>35</v>
      </c>
      <c r="B15" s="55">
        <f>AVERAGE(B11:B14)</f>
        <v>480</v>
      </c>
      <c r="C15" s="54">
        <f>AVERAGE(C11:C14)</f>
        <v>481</v>
      </c>
    </row>
    <row r="18" spans="1:7" ht="13.5" thickBot="1">
      <c r="A18" t="s">
        <v>106</v>
      </c>
      <c r="G18" s="62" t="s">
        <v>116</v>
      </c>
    </row>
    <row r="19" spans="1:7" ht="16.5" thickBot="1">
      <c r="A19" s="57" t="s">
        <v>107</v>
      </c>
      <c r="B19" s="58" t="s">
        <v>4</v>
      </c>
      <c r="C19" s="58" t="s">
        <v>99</v>
      </c>
      <c r="E19" s="16" t="s">
        <v>111</v>
      </c>
      <c r="F19" s="61">
        <f>(1-((C15-C24)/(B15-B24)))*100</f>
        <v>96.94656488549617</v>
      </c>
      <c r="G19" s="24" t="str">
        <f>IF(F19&gt;95,IF(F19&gt;98,"OK","VERIFICA"),"NON OK")</f>
        <v>VERIFICA</v>
      </c>
    </row>
    <row r="20" spans="1:3" ht="12.75">
      <c r="A20" s="53" t="s">
        <v>101</v>
      </c>
      <c r="B20" s="59">
        <v>349</v>
      </c>
      <c r="C20" s="59">
        <v>477</v>
      </c>
    </row>
    <row r="21" spans="1:3" ht="12.75">
      <c r="A21" s="53" t="s">
        <v>102</v>
      </c>
      <c r="B21" s="59"/>
      <c r="C21" s="59"/>
    </row>
    <row r="22" spans="1:3" ht="12.75">
      <c r="A22" s="53" t="s">
        <v>103</v>
      </c>
      <c r="B22" s="59"/>
      <c r="C22" s="59"/>
    </row>
    <row r="23" spans="1:3" ht="13.5" thickBot="1">
      <c r="A23" s="53" t="s">
        <v>104</v>
      </c>
      <c r="B23" s="60"/>
      <c r="C23" s="60"/>
    </row>
    <row r="24" spans="1:3" ht="13.5" thickBot="1">
      <c r="A24" s="55" t="s">
        <v>35</v>
      </c>
      <c r="B24" s="55">
        <f>AVERAGE(B20:B23)</f>
        <v>349</v>
      </c>
      <c r="C24" s="54">
        <f>AVERAGE(C20:C23)</f>
        <v>477</v>
      </c>
    </row>
    <row r="27" ht="13.5" thickBot="1">
      <c r="A27" s="16" t="s">
        <v>108</v>
      </c>
    </row>
    <row r="28" spans="1:3" ht="13.5" thickBot="1">
      <c r="A28" s="56" t="s">
        <v>100</v>
      </c>
      <c r="B28" s="58" t="s">
        <v>4</v>
      </c>
      <c r="C28" s="58" t="s">
        <v>99</v>
      </c>
    </row>
    <row r="29" spans="1:3" ht="12.75">
      <c r="A29" s="53" t="s">
        <v>101</v>
      </c>
      <c r="B29" s="59">
        <v>480</v>
      </c>
      <c r="C29" s="59">
        <v>481</v>
      </c>
    </row>
    <row r="30" spans="1:3" ht="12.75">
      <c r="A30" s="53" t="s">
        <v>102</v>
      </c>
      <c r="B30" s="59"/>
      <c r="C30" s="59"/>
    </row>
    <row r="31" spans="1:3" ht="12.75">
      <c r="A31" s="53" t="s">
        <v>103</v>
      </c>
      <c r="B31" s="59"/>
      <c r="C31" s="59"/>
    </row>
    <row r="32" spans="1:3" ht="13.5" thickBot="1">
      <c r="A32" s="53" t="s">
        <v>104</v>
      </c>
      <c r="B32" s="60"/>
      <c r="C32" s="60"/>
    </row>
    <row r="33" spans="1:3" ht="13.5" thickBot="1">
      <c r="A33" s="55" t="s">
        <v>35</v>
      </c>
      <c r="B33" s="55">
        <f>AVERAGE(B29:B32)</f>
        <v>480</v>
      </c>
      <c r="C33" s="54">
        <f>AVERAGE(C29:C32)</f>
        <v>481</v>
      </c>
    </row>
    <row r="36" spans="1:7" ht="13.5" thickBot="1">
      <c r="A36" s="16" t="s">
        <v>109</v>
      </c>
      <c r="G36" s="62" t="s">
        <v>116</v>
      </c>
    </row>
    <row r="37" spans="1:7" ht="16.5" thickBot="1">
      <c r="A37" s="57" t="s">
        <v>112</v>
      </c>
      <c r="B37" s="58" t="s">
        <v>4</v>
      </c>
      <c r="C37" s="58" t="s">
        <v>99</v>
      </c>
      <c r="E37" s="16" t="s">
        <v>113</v>
      </c>
      <c r="F37" s="61">
        <f>(1-((C33-C42)/(B33-B42)))*100</f>
        <v>99.19354838709677</v>
      </c>
      <c r="G37" s="24" t="str">
        <f>IF(F37&gt;95,IF(F37&gt;98,"OK","VERIFICA"),"NON OK")</f>
        <v>OK</v>
      </c>
    </row>
    <row r="38" spans="1:3" ht="12.75">
      <c r="A38" s="53" t="s">
        <v>101</v>
      </c>
      <c r="B38" s="59">
        <v>232</v>
      </c>
      <c r="C38" s="59">
        <v>479</v>
      </c>
    </row>
    <row r="39" spans="1:3" ht="12.75">
      <c r="A39" s="53" t="s">
        <v>102</v>
      </c>
      <c r="B39" s="59"/>
      <c r="C39" s="59"/>
    </row>
    <row r="40" spans="1:3" ht="12.75">
      <c r="A40" s="53" t="s">
        <v>103</v>
      </c>
      <c r="B40" s="59"/>
      <c r="C40" s="59"/>
    </row>
    <row r="41" spans="1:3" ht="13.5" thickBot="1">
      <c r="A41" s="53" t="s">
        <v>104</v>
      </c>
      <c r="B41" s="60"/>
      <c r="C41" s="60"/>
    </row>
    <row r="42" spans="1:3" ht="13.5" thickBot="1">
      <c r="A42" s="55" t="s">
        <v>35</v>
      </c>
      <c r="B42" s="55">
        <f>AVERAGE(B38:B41)</f>
        <v>232</v>
      </c>
      <c r="C42" s="54">
        <f>AVERAGE(C38:C41)</f>
        <v>479</v>
      </c>
    </row>
    <row r="45" ht="13.5" thickBot="1">
      <c r="A45" s="16" t="s">
        <v>110</v>
      </c>
    </row>
    <row r="46" spans="1:3" ht="13.5" thickBot="1">
      <c r="A46" s="56" t="s">
        <v>100</v>
      </c>
      <c r="B46" s="58" t="s">
        <v>4</v>
      </c>
      <c r="C46" s="58" t="s">
        <v>99</v>
      </c>
    </row>
    <row r="47" spans="1:3" ht="12.75">
      <c r="A47" s="53" t="s">
        <v>101</v>
      </c>
      <c r="B47" s="59"/>
      <c r="C47" s="59"/>
    </row>
    <row r="48" spans="1:3" ht="12.75">
      <c r="A48" s="53" t="s">
        <v>102</v>
      </c>
      <c r="B48" s="59"/>
      <c r="C48" s="59"/>
    </row>
    <row r="49" spans="1:3" ht="12.75">
      <c r="A49" s="53" t="s">
        <v>103</v>
      </c>
      <c r="B49" s="59"/>
      <c r="C49" s="59"/>
    </row>
    <row r="50" spans="1:3" ht="13.5" thickBot="1">
      <c r="A50" s="53" t="s">
        <v>104</v>
      </c>
      <c r="B50" s="60"/>
      <c r="C50" s="60"/>
    </row>
    <row r="51" spans="1:3" ht="13.5" thickBot="1">
      <c r="A51" s="55" t="s">
        <v>35</v>
      </c>
      <c r="B51" s="55" t="e">
        <f>AVERAGE(B47:B50)</f>
        <v>#DIV/0!</v>
      </c>
      <c r="C51" s="54" t="e">
        <f>AVERAGE(C47:C50)</f>
        <v>#DIV/0!</v>
      </c>
    </row>
    <row r="53" ht="13.5" thickBot="1"/>
    <row r="54" spans="2:7" ht="13.5" thickBot="1">
      <c r="B54" s="55" t="s">
        <v>118</v>
      </c>
      <c r="C54" s="69"/>
      <c r="E54" s="55" t="s">
        <v>119</v>
      </c>
      <c r="F54" s="70"/>
      <c r="G54" s="69"/>
    </row>
  </sheetData>
  <sheetProtection password="8635" sheet="1" objects="1" scenarios="1"/>
  <mergeCells count="10">
    <mergeCell ref="A6:G6"/>
    <mergeCell ref="F9:G12"/>
    <mergeCell ref="A1:B5"/>
    <mergeCell ref="C1:E3"/>
    <mergeCell ref="F1:G1"/>
    <mergeCell ref="F2:G2"/>
    <mergeCell ref="F3:G3"/>
    <mergeCell ref="C4:E5"/>
    <mergeCell ref="F4:G4"/>
    <mergeCell ref="F5:G5"/>
  </mergeCells>
  <printOptions/>
  <pageMargins left="0.7" right="0.7" top="0.75" bottom="0.75" header="0.3" footer="0.3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froehlich</dc:creator>
  <cp:keywords/>
  <dc:description/>
  <cp:lastModifiedBy>centioli</cp:lastModifiedBy>
  <cp:lastPrinted>2012-05-30T10:52:36Z</cp:lastPrinted>
  <dcterms:created xsi:type="dcterms:W3CDTF">2006-03-28T14:34:47Z</dcterms:created>
  <dcterms:modified xsi:type="dcterms:W3CDTF">2019-01-14T09:29:22Z</dcterms:modified>
  <cp:category/>
  <cp:version/>
  <cp:contentType/>
  <cp:contentStatus/>
</cp:coreProperties>
</file>